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ICO\RUFINA\DIPENDENTI\ASSENZE\2025\"/>
    </mc:Choice>
  </mc:AlternateContent>
  <xr:revisionPtr revIDLastSave="0" documentId="13_ncr:1_{99624F5A-FCF0-41C1-95A2-C002059FB355}" xr6:coauthVersionLast="47" xr6:coauthVersionMax="47" xr10:uidLastSave="{00000000-0000-0000-0000-000000000000}"/>
  <bookViews>
    <workbookView xWindow="-120" yWindow="-120" windowWidth="29040" windowHeight="15720" activeTab="2" xr2:uid="{AFBF1AA6-3C10-4064-9FCD-664FDFBD75B6}"/>
  </bookViews>
  <sheets>
    <sheet name="Estrazione Presenti Assenti Val" sheetId="1" r:id="rId1"/>
    <sheet name="4 TRIM 2026" sheetId="2" r:id="rId2"/>
    <sheet name="pubblicazione" sheetId="3" r:id="rId3"/>
  </sheets>
  <definedNames>
    <definedName name="_xlnm._FilterDatabase" localSheetId="1" hidden="1">'4 TRIM 2026'!$A$1:$J$1254</definedName>
    <definedName name="_xlnm._FilterDatabase" localSheetId="2" hidden="1">pubblicazione!#REF!</definedName>
  </definedNames>
  <calcPr calcId="191029"/>
</workbook>
</file>

<file path=xl/calcChain.xml><?xml version="1.0" encoding="utf-8"?>
<calcChain xmlns="http://schemas.openxmlformats.org/spreadsheetml/2006/main">
  <c r="T2" i="2" l="1"/>
  <c r="T3" i="2"/>
  <c r="T4" i="2"/>
  <c r="T5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9" i="2"/>
  <c r="J21" i="2"/>
  <c r="J24" i="2"/>
  <c r="J25" i="2"/>
  <c r="J26" i="2"/>
  <c r="J37" i="2"/>
  <c r="J45" i="2"/>
  <c r="J61" i="2"/>
  <c r="J65" i="2"/>
  <c r="J69" i="2"/>
  <c r="J71" i="2"/>
  <c r="J74" i="2"/>
  <c r="J81" i="2"/>
  <c r="J84" i="2"/>
  <c r="J85" i="2"/>
  <c r="J87" i="2"/>
  <c r="J90" i="2"/>
  <c r="J93" i="2"/>
  <c r="J94" i="2"/>
  <c r="J95" i="2"/>
  <c r="J98" i="2"/>
  <c r="E100" i="2"/>
  <c r="J100" i="2" s="1"/>
  <c r="E99" i="2"/>
  <c r="J99" i="2" s="1"/>
  <c r="E97" i="2"/>
  <c r="J97" i="2" s="1"/>
  <c r="E96" i="2"/>
  <c r="J96" i="2" s="1"/>
  <c r="E92" i="2"/>
  <c r="J92" i="2" s="1"/>
  <c r="E91" i="2"/>
  <c r="J91" i="2" s="1"/>
  <c r="E89" i="2"/>
  <c r="J89" i="2" s="1"/>
  <c r="E88" i="2"/>
  <c r="J88" i="2" s="1"/>
  <c r="E86" i="2"/>
  <c r="J86" i="2" s="1"/>
  <c r="E83" i="2"/>
  <c r="J83" i="2" s="1"/>
  <c r="E82" i="2"/>
  <c r="J82" i="2" s="1"/>
  <c r="E80" i="2"/>
  <c r="J80" i="2" s="1"/>
  <c r="E79" i="2"/>
  <c r="J79" i="2" s="1"/>
  <c r="E78" i="2"/>
  <c r="J78" i="2" s="1"/>
  <c r="E77" i="2"/>
  <c r="J77" i="2" s="1"/>
  <c r="E73" i="2"/>
  <c r="J73" i="2" s="1"/>
  <c r="E72" i="2"/>
  <c r="J72" i="2" s="1"/>
  <c r="E70" i="2"/>
  <c r="J70" i="2" s="1"/>
  <c r="E68" i="2"/>
  <c r="J68" i="2" s="1"/>
  <c r="E67" i="2"/>
  <c r="J67" i="2" s="1"/>
  <c r="E66" i="2"/>
  <c r="J66" i="2" s="1"/>
  <c r="E64" i="2"/>
  <c r="J64" i="2" s="1"/>
  <c r="E63" i="2"/>
  <c r="J63" i="2" s="1"/>
  <c r="E62" i="2"/>
  <c r="J62" i="2" s="1"/>
  <c r="E60" i="2"/>
  <c r="J60" i="2" s="1"/>
  <c r="E59" i="2"/>
  <c r="J59" i="2" s="1"/>
  <c r="E58" i="2"/>
  <c r="J58" i="2" s="1"/>
  <c r="E57" i="2"/>
  <c r="J57" i="2" s="1"/>
  <c r="E56" i="2"/>
  <c r="J56" i="2" s="1"/>
  <c r="E55" i="2"/>
  <c r="J55" i="2" s="1"/>
  <c r="E34" i="2"/>
  <c r="J34" i="2" s="1"/>
  <c r="E35" i="2"/>
  <c r="J35" i="2" s="1"/>
  <c r="E36" i="2"/>
  <c r="J36" i="2" s="1"/>
  <c r="E38" i="2"/>
  <c r="J38" i="2" s="1"/>
  <c r="E39" i="2"/>
  <c r="J39" i="2" s="1"/>
  <c r="E40" i="2"/>
  <c r="J40" i="2" s="1"/>
  <c r="E41" i="2"/>
  <c r="J41" i="2" s="1"/>
  <c r="E42" i="2"/>
  <c r="J42" i="2" s="1"/>
  <c r="E43" i="2"/>
  <c r="J43" i="2" s="1"/>
  <c r="E44" i="2"/>
  <c r="J44" i="2" s="1"/>
  <c r="E46" i="2"/>
  <c r="J46" i="2" s="1"/>
  <c r="E47" i="2"/>
  <c r="J47" i="2" s="1"/>
  <c r="E48" i="2"/>
  <c r="J48" i="2" s="1"/>
  <c r="E49" i="2"/>
  <c r="J49" i="2" s="1"/>
  <c r="E50" i="2"/>
  <c r="J50" i="2" s="1"/>
  <c r="E51" i="2"/>
  <c r="J51" i="2" s="1"/>
  <c r="E52" i="2"/>
  <c r="J52" i="2" s="1"/>
  <c r="E33" i="2"/>
  <c r="J33" i="2" s="1"/>
  <c r="E18" i="2"/>
  <c r="J18" i="2" s="1"/>
  <c r="E20" i="2"/>
  <c r="J20" i="2" s="1"/>
  <c r="E22" i="2"/>
  <c r="J22" i="2" s="1"/>
  <c r="E23" i="2"/>
  <c r="J23" i="2" s="1"/>
  <c r="E27" i="2"/>
  <c r="J27" i="2" s="1"/>
  <c r="E28" i="2"/>
  <c r="J28" i="2" s="1"/>
  <c r="E29" i="2"/>
  <c r="J29" i="2" s="1"/>
  <c r="E30" i="2"/>
  <c r="J30" i="2" s="1"/>
  <c r="E17" i="2"/>
  <c r="J17" i="2" s="1"/>
  <c r="G49" i="2"/>
  <c r="F49" i="2"/>
  <c r="C49" i="2"/>
  <c r="G28" i="2"/>
  <c r="F28" i="2"/>
  <c r="C28" i="2"/>
  <c r="G100" i="2"/>
  <c r="F100" i="2"/>
  <c r="C100" i="2"/>
  <c r="G16" i="2"/>
  <c r="F16" i="2"/>
  <c r="C16" i="2"/>
  <c r="G48" i="2"/>
  <c r="F48" i="2"/>
  <c r="C48" i="2"/>
  <c r="G90" i="2"/>
  <c r="F90" i="2"/>
  <c r="C90" i="2"/>
  <c r="G94" i="2"/>
  <c r="F94" i="2"/>
  <c r="C94" i="2"/>
  <c r="G63" i="2"/>
  <c r="F63" i="2"/>
  <c r="C63" i="2"/>
  <c r="G81" i="2"/>
  <c r="F81" i="2"/>
  <c r="C81" i="2"/>
  <c r="G59" i="2"/>
  <c r="F59" i="2"/>
  <c r="C59" i="2"/>
  <c r="G15" i="2"/>
  <c r="F15" i="2"/>
  <c r="C15" i="2"/>
  <c r="G38" i="2"/>
  <c r="F38" i="2"/>
  <c r="C38" i="2"/>
  <c r="G9" i="2"/>
  <c r="F9" i="2"/>
  <c r="C9" i="2"/>
  <c r="G58" i="2"/>
  <c r="F58" i="2"/>
  <c r="C58" i="2"/>
  <c r="G92" i="2"/>
  <c r="F92" i="2"/>
  <c r="C92" i="2"/>
  <c r="G87" i="2"/>
  <c r="F87" i="2"/>
  <c r="C87" i="2"/>
  <c r="G43" i="2"/>
  <c r="F43" i="2"/>
  <c r="C43" i="2"/>
  <c r="G74" i="2"/>
  <c r="F74" i="2"/>
  <c r="C74" i="2"/>
  <c r="G19" i="2"/>
  <c r="F19" i="2"/>
  <c r="C19" i="2"/>
  <c r="G3" i="2"/>
  <c r="F3" i="2"/>
  <c r="C3" i="2"/>
  <c r="G47" i="2"/>
  <c r="F47" i="2"/>
  <c r="C47" i="2"/>
  <c r="G26" i="2"/>
  <c r="F26" i="2"/>
  <c r="C26" i="2"/>
  <c r="G73" i="2"/>
  <c r="F73" i="2"/>
  <c r="C73" i="2"/>
  <c r="G96" i="2"/>
  <c r="F96" i="2"/>
  <c r="C96" i="2"/>
  <c r="G37" i="2"/>
  <c r="F37" i="2"/>
  <c r="C37" i="2"/>
  <c r="G46" i="2"/>
  <c r="F46" i="2"/>
  <c r="C46" i="2"/>
  <c r="G57" i="2"/>
  <c r="F57" i="2"/>
  <c r="C57" i="2"/>
  <c r="G69" i="2"/>
  <c r="F69" i="2"/>
  <c r="C69" i="2"/>
  <c r="G42" i="2"/>
  <c r="F42" i="2"/>
  <c r="C42" i="2"/>
  <c r="G68" i="2"/>
  <c r="F68" i="2"/>
  <c r="C68" i="2"/>
  <c r="G86" i="2"/>
  <c r="F86" i="2"/>
  <c r="C86" i="2"/>
  <c r="G80" i="2"/>
  <c r="F80" i="2"/>
  <c r="C80" i="2"/>
  <c r="G89" i="2"/>
  <c r="F89" i="2"/>
  <c r="C89" i="2"/>
  <c r="G45" i="2"/>
  <c r="F45" i="2"/>
  <c r="C45" i="2"/>
  <c r="G52" i="2"/>
  <c r="F52" i="2"/>
  <c r="C52" i="2"/>
  <c r="G67" i="2"/>
  <c r="F67" i="2"/>
  <c r="C67" i="2"/>
  <c r="G2" i="2"/>
  <c r="F2" i="2"/>
  <c r="C2" i="2"/>
  <c r="G8" i="2"/>
  <c r="F8" i="2"/>
  <c r="C8" i="2"/>
  <c r="G91" i="2"/>
  <c r="F91" i="2"/>
  <c r="C91" i="2"/>
  <c r="G36" i="2"/>
  <c r="F36" i="2"/>
  <c r="C36" i="2"/>
  <c r="G18" i="2"/>
  <c r="F18" i="2"/>
  <c r="C18" i="2"/>
  <c r="G72" i="2"/>
  <c r="F72" i="2"/>
  <c r="C72" i="2"/>
  <c r="G7" i="2"/>
  <c r="F7" i="2"/>
  <c r="C7" i="2"/>
  <c r="G79" i="2"/>
  <c r="F79" i="2"/>
  <c r="C79" i="2"/>
  <c r="G88" i="2"/>
  <c r="F88" i="2"/>
  <c r="C88" i="2"/>
  <c r="G14" i="2"/>
  <c r="F14" i="2"/>
  <c r="C14" i="2"/>
  <c r="G41" i="2"/>
  <c r="F41" i="2"/>
  <c r="C41" i="2"/>
  <c r="G51" i="2"/>
  <c r="F51" i="2"/>
  <c r="C51" i="2"/>
  <c r="G66" i="2"/>
  <c r="F66" i="2"/>
  <c r="C66" i="2"/>
  <c r="G56" i="2"/>
  <c r="F56" i="2"/>
  <c r="C56" i="2"/>
  <c r="G40" i="2"/>
  <c r="F40" i="2"/>
  <c r="C40" i="2"/>
  <c r="G35" i="2"/>
  <c r="F35" i="2"/>
  <c r="C35" i="2"/>
  <c r="G30" i="2"/>
  <c r="F30" i="2"/>
  <c r="C30" i="2"/>
  <c r="G99" i="2"/>
  <c r="F99" i="2"/>
  <c r="C99" i="2"/>
  <c r="G97" i="2"/>
  <c r="F97" i="2"/>
  <c r="C97" i="2"/>
  <c r="G25" i="2"/>
  <c r="F25" i="2"/>
  <c r="C25" i="2"/>
  <c r="G62" i="2"/>
  <c r="F62" i="2"/>
  <c r="C62" i="2"/>
  <c r="G6" i="2"/>
  <c r="F6" i="2"/>
  <c r="C6" i="2"/>
  <c r="G93" i="2"/>
  <c r="F93" i="2"/>
  <c r="C93" i="2"/>
  <c r="G78" i="2"/>
  <c r="F78" i="2"/>
  <c r="C78" i="2"/>
  <c r="G95" i="2"/>
  <c r="F95" i="2"/>
  <c r="C95" i="2"/>
  <c r="G65" i="2"/>
  <c r="F65" i="2"/>
  <c r="C65" i="2"/>
  <c r="G44" i="2"/>
  <c r="F44" i="2"/>
  <c r="C44" i="2"/>
  <c r="G71" i="2"/>
  <c r="F71" i="2"/>
  <c r="C71" i="2"/>
  <c r="G5" i="2"/>
  <c r="F5" i="2"/>
  <c r="C5" i="2"/>
  <c r="G13" i="2"/>
  <c r="F13" i="2"/>
  <c r="C13" i="2"/>
  <c r="G98" i="2"/>
  <c r="F98" i="2"/>
  <c r="C98" i="2"/>
  <c r="G85" i="2"/>
  <c r="F85" i="2"/>
  <c r="C85" i="2"/>
  <c r="G61" i="2"/>
  <c r="F61" i="2"/>
  <c r="C61" i="2"/>
  <c r="G12" i="2"/>
  <c r="F12" i="2"/>
  <c r="C12" i="2"/>
  <c r="G23" i="2"/>
  <c r="F23" i="2"/>
  <c r="C23" i="2"/>
  <c r="G21" i="2"/>
  <c r="F21" i="2"/>
  <c r="C21" i="2"/>
  <c r="G11" i="2"/>
  <c r="F11" i="2"/>
  <c r="C11" i="2"/>
  <c r="G17" i="2"/>
  <c r="F17" i="2"/>
  <c r="C17" i="2"/>
  <c r="G64" i="2"/>
  <c r="F64" i="2"/>
  <c r="C64" i="2"/>
  <c r="G84" i="2"/>
  <c r="F84" i="2"/>
  <c r="C84" i="2"/>
  <c r="G34" i="2"/>
  <c r="F34" i="2"/>
  <c r="C34" i="2"/>
  <c r="G83" i="2"/>
  <c r="F83" i="2"/>
  <c r="C83" i="2"/>
  <c r="G33" i="2"/>
  <c r="F33" i="2"/>
  <c r="C33" i="2"/>
  <c r="G10" i="2"/>
  <c r="F10" i="2"/>
  <c r="C10" i="2"/>
  <c r="G77" i="2"/>
  <c r="F77" i="2"/>
  <c r="C77" i="2"/>
  <c r="G29" i="2"/>
  <c r="F29" i="2"/>
  <c r="C29" i="2"/>
  <c r="G39" i="2"/>
  <c r="F39" i="2"/>
  <c r="C39" i="2"/>
  <c r="G55" i="2"/>
  <c r="F55" i="2"/>
  <c r="C55" i="2"/>
  <c r="G22" i="2"/>
  <c r="F22" i="2"/>
  <c r="C22" i="2"/>
  <c r="G82" i="2"/>
  <c r="F82" i="2"/>
  <c r="C82" i="2"/>
  <c r="G60" i="2"/>
  <c r="F60" i="2"/>
  <c r="C60" i="2"/>
  <c r="G50" i="2"/>
  <c r="F50" i="2"/>
  <c r="C50" i="2"/>
  <c r="G27" i="2"/>
  <c r="F27" i="2"/>
  <c r="C27" i="2"/>
  <c r="G20" i="2"/>
  <c r="F20" i="2"/>
  <c r="C20" i="2"/>
  <c r="G4" i="2"/>
  <c r="F4" i="2"/>
  <c r="C4" i="2"/>
  <c r="G24" i="2"/>
  <c r="F24" i="2"/>
  <c r="C24" i="2"/>
  <c r="G70" i="2"/>
  <c r="F70" i="2"/>
  <c r="C70" i="2"/>
  <c r="B2" i="1"/>
  <c r="D2" i="1"/>
  <c r="E2" i="1"/>
  <c r="B3" i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B17" i="1"/>
  <c r="D17" i="1"/>
  <c r="E17" i="1"/>
  <c r="B18" i="1"/>
  <c r="D18" i="1"/>
  <c r="E18" i="1"/>
  <c r="B19" i="1"/>
  <c r="D19" i="1"/>
  <c r="E19" i="1"/>
  <c r="B20" i="1"/>
  <c r="D20" i="1"/>
  <c r="E20" i="1"/>
  <c r="B21" i="1"/>
  <c r="D21" i="1"/>
  <c r="E21" i="1"/>
  <c r="B22" i="1"/>
  <c r="D22" i="1"/>
  <c r="E22" i="1"/>
  <c r="B23" i="1"/>
  <c r="D23" i="1"/>
  <c r="E23" i="1"/>
  <c r="B24" i="1"/>
  <c r="D24" i="1"/>
  <c r="E24" i="1"/>
  <c r="B25" i="1"/>
  <c r="D25" i="1"/>
  <c r="E25" i="1"/>
  <c r="B26" i="1"/>
  <c r="D26" i="1"/>
  <c r="E26" i="1"/>
  <c r="B27" i="1"/>
  <c r="D27" i="1"/>
  <c r="E27" i="1"/>
  <c r="B28" i="1"/>
  <c r="D28" i="1"/>
  <c r="E28" i="1"/>
  <c r="B29" i="1"/>
  <c r="D29" i="1"/>
  <c r="E29" i="1"/>
  <c r="B30" i="1"/>
  <c r="D30" i="1"/>
  <c r="E30" i="1"/>
  <c r="B31" i="1"/>
  <c r="D31" i="1"/>
  <c r="E31" i="1"/>
  <c r="B32" i="1"/>
  <c r="D32" i="1"/>
  <c r="E32" i="1"/>
  <c r="B33" i="1"/>
  <c r="D33" i="1"/>
  <c r="E33" i="1"/>
  <c r="B34" i="1"/>
  <c r="D34" i="1"/>
  <c r="E34" i="1"/>
  <c r="B35" i="1"/>
  <c r="D35" i="1"/>
  <c r="E35" i="1"/>
  <c r="B36" i="1"/>
  <c r="D36" i="1"/>
  <c r="E36" i="1"/>
  <c r="B37" i="1"/>
  <c r="D37" i="1"/>
  <c r="E37" i="1"/>
  <c r="B38" i="1"/>
  <c r="D38" i="1"/>
  <c r="E38" i="1"/>
  <c r="B39" i="1"/>
  <c r="D39" i="1"/>
  <c r="E39" i="1"/>
  <c r="B40" i="1"/>
  <c r="D40" i="1"/>
  <c r="E40" i="1"/>
  <c r="B41" i="1"/>
  <c r="D41" i="1"/>
  <c r="E41" i="1"/>
  <c r="B42" i="1"/>
  <c r="D42" i="1"/>
  <c r="E42" i="1"/>
  <c r="B43" i="1"/>
  <c r="D43" i="1"/>
  <c r="E43" i="1"/>
  <c r="B44" i="1"/>
  <c r="D44" i="1"/>
  <c r="E44" i="1"/>
  <c r="B45" i="1"/>
  <c r="D45" i="1"/>
  <c r="E45" i="1"/>
  <c r="B46" i="1"/>
  <c r="D46" i="1"/>
  <c r="E46" i="1"/>
  <c r="B47" i="1"/>
  <c r="D47" i="1"/>
  <c r="E47" i="1"/>
  <c r="B48" i="1"/>
  <c r="D48" i="1"/>
  <c r="E48" i="1"/>
  <c r="B49" i="1"/>
  <c r="D49" i="1"/>
  <c r="E49" i="1"/>
  <c r="B50" i="1"/>
  <c r="D50" i="1"/>
  <c r="E50" i="1"/>
  <c r="B51" i="1"/>
  <c r="D51" i="1"/>
  <c r="E51" i="1"/>
  <c r="B52" i="1"/>
  <c r="D52" i="1"/>
  <c r="E52" i="1"/>
  <c r="B53" i="1"/>
  <c r="D53" i="1"/>
  <c r="E53" i="1"/>
  <c r="B54" i="1"/>
  <c r="D54" i="1"/>
  <c r="E54" i="1"/>
  <c r="B55" i="1"/>
  <c r="D55" i="1"/>
  <c r="E55" i="1"/>
  <c r="B56" i="1"/>
  <c r="D56" i="1"/>
  <c r="E56" i="1"/>
  <c r="B57" i="1"/>
  <c r="D57" i="1"/>
  <c r="E57" i="1"/>
  <c r="B58" i="1"/>
  <c r="D58" i="1"/>
  <c r="E58" i="1"/>
  <c r="B59" i="1"/>
  <c r="D59" i="1"/>
  <c r="E59" i="1"/>
  <c r="B60" i="1"/>
  <c r="D60" i="1"/>
  <c r="E60" i="1"/>
  <c r="B61" i="1"/>
  <c r="D61" i="1"/>
  <c r="E61" i="1"/>
  <c r="B62" i="1"/>
  <c r="D62" i="1"/>
  <c r="E62" i="1"/>
  <c r="B63" i="1"/>
  <c r="D63" i="1"/>
  <c r="E63" i="1"/>
  <c r="B64" i="1"/>
  <c r="D64" i="1"/>
  <c r="E64" i="1"/>
  <c r="B65" i="1"/>
  <c r="D65" i="1"/>
  <c r="E65" i="1"/>
  <c r="B66" i="1"/>
  <c r="D66" i="1"/>
  <c r="E66" i="1"/>
  <c r="B67" i="1"/>
  <c r="D67" i="1"/>
  <c r="E67" i="1"/>
  <c r="B68" i="1"/>
  <c r="D68" i="1"/>
  <c r="E68" i="1"/>
  <c r="B69" i="1"/>
  <c r="D69" i="1"/>
  <c r="E69" i="1"/>
  <c r="B70" i="1"/>
  <c r="D70" i="1"/>
  <c r="E70" i="1"/>
  <c r="B71" i="1"/>
  <c r="D71" i="1"/>
  <c r="E71" i="1"/>
  <c r="B72" i="1"/>
  <c r="D72" i="1"/>
  <c r="E72" i="1"/>
  <c r="B73" i="1"/>
  <c r="D73" i="1"/>
  <c r="E73" i="1"/>
  <c r="B74" i="1"/>
  <c r="D74" i="1"/>
  <c r="E74" i="1"/>
  <c r="B75" i="1"/>
  <c r="D75" i="1"/>
  <c r="E75" i="1"/>
  <c r="B76" i="1"/>
  <c r="D76" i="1"/>
  <c r="E76" i="1"/>
  <c r="B77" i="1"/>
  <c r="D77" i="1"/>
  <c r="E77" i="1"/>
  <c r="B78" i="1"/>
  <c r="D78" i="1"/>
  <c r="E78" i="1"/>
  <c r="B79" i="1"/>
  <c r="D79" i="1"/>
  <c r="E79" i="1"/>
  <c r="B80" i="1"/>
  <c r="D80" i="1"/>
  <c r="E80" i="1"/>
  <c r="B81" i="1"/>
  <c r="D81" i="1"/>
  <c r="E81" i="1"/>
  <c r="B82" i="1"/>
  <c r="D82" i="1"/>
  <c r="E82" i="1"/>
  <c r="B83" i="1"/>
  <c r="D83" i="1"/>
  <c r="E83" i="1"/>
  <c r="B84" i="1"/>
  <c r="D84" i="1"/>
  <c r="E84" i="1"/>
  <c r="B85" i="1"/>
  <c r="D85" i="1"/>
  <c r="E85" i="1"/>
  <c r="B86" i="1"/>
  <c r="D86" i="1"/>
  <c r="E86" i="1"/>
  <c r="B87" i="1"/>
  <c r="D87" i="1"/>
  <c r="E87" i="1"/>
  <c r="B88" i="1"/>
  <c r="D88" i="1"/>
  <c r="E88" i="1"/>
  <c r="B89" i="1"/>
  <c r="D89" i="1"/>
  <c r="E89" i="1"/>
  <c r="B90" i="1"/>
  <c r="D90" i="1"/>
  <c r="E90" i="1"/>
  <c r="B91" i="1"/>
  <c r="D91" i="1"/>
  <c r="E91" i="1"/>
  <c r="B92" i="1"/>
  <c r="D92" i="1"/>
  <c r="E92" i="1"/>
  <c r="B93" i="1"/>
  <c r="D93" i="1"/>
  <c r="E93" i="1"/>
  <c r="B94" i="1"/>
  <c r="D94" i="1"/>
  <c r="E94" i="1"/>
  <c r="B95" i="1"/>
  <c r="D95" i="1"/>
  <c r="E95" i="1"/>
  <c r="B96" i="1"/>
  <c r="D96" i="1"/>
  <c r="E96" i="1"/>
  <c r="B97" i="1"/>
  <c r="D97" i="1"/>
  <c r="E97" i="1"/>
  <c r="B98" i="1"/>
  <c r="D98" i="1"/>
  <c r="E98" i="1"/>
  <c r="B99" i="1"/>
  <c r="D99" i="1"/>
  <c r="E99" i="1"/>
  <c r="B100" i="1"/>
  <c r="D100" i="1"/>
  <c r="E100" i="1"/>
  <c r="B101" i="1"/>
  <c r="D101" i="1"/>
  <c r="E101" i="1"/>
  <c r="B102" i="1"/>
  <c r="D102" i="1"/>
  <c r="E102" i="1"/>
  <c r="B103" i="1"/>
  <c r="D103" i="1"/>
  <c r="E103" i="1"/>
  <c r="B104" i="1"/>
  <c r="D104" i="1"/>
  <c r="E104" i="1"/>
  <c r="B105" i="1"/>
  <c r="D105" i="1"/>
  <c r="E105" i="1"/>
  <c r="B106" i="1"/>
  <c r="D106" i="1"/>
  <c r="E106" i="1"/>
  <c r="B107" i="1"/>
  <c r="D107" i="1"/>
  <c r="E107" i="1"/>
  <c r="B108" i="1"/>
  <c r="D108" i="1"/>
  <c r="E108" i="1"/>
  <c r="B109" i="1"/>
  <c r="D109" i="1"/>
  <c r="E109" i="1"/>
  <c r="B110" i="1"/>
  <c r="D110" i="1"/>
  <c r="E110" i="1"/>
  <c r="B111" i="1"/>
  <c r="D111" i="1"/>
  <c r="E111" i="1"/>
  <c r="B112" i="1"/>
  <c r="D112" i="1"/>
  <c r="E112" i="1"/>
  <c r="B113" i="1"/>
  <c r="D113" i="1"/>
  <c r="E113" i="1"/>
  <c r="B114" i="1"/>
  <c r="D114" i="1"/>
  <c r="E114" i="1"/>
  <c r="B115" i="1"/>
  <c r="D115" i="1"/>
  <c r="E115" i="1"/>
  <c r="B116" i="1"/>
  <c r="D116" i="1"/>
  <c r="E116" i="1"/>
  <c r="B117" i="1"/>
  <c r="D117" i="1"/>
  <c r="E117" i="1"/>
  <c r="B118" i="1"/>
  <c r="D118" i="1"/>
  <c r="E118" i="1"/>
  <c r="B119" i="1"/>
  <c r="D119" i="1"/>
  <c r="E119" i="1"/>
  <c r="B120" i="1"/>
  <c r="D120" i="1"/>
  <c r="E120" i="1"/>
  <c r="B121" i="1"/>
  <c r="D121" i="1"/>
  <c r="E121" i="1"/>
  <c r="B122" i="1"/>
  <c r="D122" i="1"/>
  <c r="E122" i="1"/>
  <c r="B123" i="1"/>
  <c r="D123" i="1"/>
  <c r="E123" i="1"/>
  <c r="B124" i="1"/>
  <c r="D124" i="1"/>
  <c r="E124" i="1"/>
  <c r="B125" i="1"/>
  <c r="D125" i="1"/>
  <c r="E125" i="1"/>
  <c r="B126" i="1"/>
  <c r="D126" i="1"/>
  <c r="E126" i="1"/>
  <c r="B127" i="1"/>
  <c r="D127" i="1"/>
  <c r="E127" i="1"/>
  <c r="B128" i="1"/>
  <c r="D128" i="1"/>
  <c r="E128" i="1"/>
  <c r="B129" i="1"/>
  <c r="D129" i="1"/>
  <c r="E129" i="1"/>
  <c r="B130" i="1"/>
  <c r="D130" i="1"/>
  <c r="E130" i="1"/>
  <c r="B131" i="1"/>
  <c r="D131" i="1"/>
  <c r="E131" i="1"/>
  <c r="B132" i="1"/>
  <c r="D132" i="1"/>
  <c r="E132" i="1"/>
  <c r="B133" i="1"/>
  <c r="D133" i="1"/>
  <c r="E133" i="1"/>
  <c r="B134" i="1"/>
  <c r="D134" i="1"/>
  <c r="E134" i="1"/>
  <c r="B135" i="1"/>
  <c r="D135" i="1"/>
  <c r="E135" i="1"/>
  <c r="B136" i="1"/>
  <c r="D136" i="1"/>
  <c r="E136" i="1"/>
  <c r="B137" i="1"/>
  <c r="D137" i="1"/>
  <c r="E137" i="1"/>
  <c r="B138" i="1"/>
  <c r="D138" i="1"/>
  <c r="E138" i="1"/>
  <c r="B139" i="1"/>
  <c r="D139" i="1"/>
  <c r="E139" i="1"/>
  <c r="B140" i="1"/>
  <c r="D140" i="1"/>
  <c r="E140" i="1"/>
  <c r="B141" i="1"/>
  <c r="D141" i="1"/>
  <c r="E141" i="1"/>
  <c r="B142" i="1"/>
  <c r="D142" i="1"/>
  <c r="E142" i="1"/>
  <c r="B143" i="1"/>
  <c r="D143" i="1"/>
  <c r="E143" i="1"/>
  <c r="B144" i="1"/>
  <c r="D144" i="1"/>
  <c r="E144" i="1"/>
  <c r="B145" i="1"/>
  <c r="D145" i="1"/>
  <c r="E145" i="1"/>
  <c r="B146" i="1"/>
  <c r="D146" i="1"/>
  <c r="E146" i="1"/>
  <c r="B147" i="1"/>
  <c r="D147" i="1"/>
  <c r="E147" i="1"/>
  <c r="B148" i="1"/>
  <c r="D148" i="1"/>
  <c r="E148" i="1"/>
  <c r="B149" i="1"/>
  <c r="D149" i="1"/>
  <c r="E149" i="1"/>
  <c r="B150" i="1"/>
  <c r="D150" i="1"/>
  <c r="E150" i="1"/>
  <c r="B151" i="1"/>
  <c r="D151" i="1"/>
  <c r="E151" i="1"/>
  <c r="B152" i="1"/>
  <c r="D152" i="1"/>
  <c r="E152" i="1"/>
  <c r="B153" i="1"/>
  <c r="D153" i="1"/>
  <c r="E153" i="1"/>
  <c r="B154" i="1"/>
  <c r="D154" i="1"/>
  <c r="E154" i="1"/>
  <c r="B155" i="1"/>
  <c r="D155" i="1"/>
  <c r="E155" i="1"/>
  <c r="B156" i="1"/>
  <c r="D156" i="1"/>
  <c r="E156" i="1"/>
  <c r="B157" i="1"/>
  <c r="D157" i="1"/>
  <c r="E157" i="1"/>
  <c r="B158" i="1"/>
  <c r="D158" i="1"/>
  <c r="E158" i="1"/>
  <c r="B159" i="1"/>
  <c r="D159" i="1"/>
  <c r="E159" i="1"/>
  <c r="B160" i="1"/>
  <c r="D160" i="1"/>
  <c r="E160" i="1"/>
  <c r="B161" i="1"/>
  <c r="D161" i="1"/>
  <c r="E161" i="1"/>
  <c r="B162" i="1"/>
  <c r="D162" i="1"/>
  <c r="E162" i="1"/>
  <c r="B163" i="1"/>
  <c r="D163" i="1"/>
  <c r="E163" i="1"/>
  <c r="B164" i="1"/>
  <c r="D164" i="1"/>
  <c r="E164" i="1"/>
  <c r="B165" i="1"/>
  <c r="D165" i="1"/>
  <c r="E165" i="1"/>
  <c r="B166" i="1"/>
  <c r="D166" i="1"/>
  <c r="E166" i="1"/>
  <c r="B167" i="1"/>
  <c r="D167" i="1"/>
  <c r="E167" i="1"/>
  <c r="B168" i="1"/>
  <c r="D168" i="1"/>
  <c r="E168" i="1"/>
  <c r="B169" i="1"/>
  <c r="D169" i="1"/>
  <c r="E169" i="1"/>
  <c r="B170" i="1"/>
  <c r="D170" i="1"/>
  <c r="E170" i="1"/>
  <c r="B171" i="1"/>
  <c r="D171" i="1"/>
  <c r="E171" i="1"/>
  <c r="B172" i="1"/>
  <c r="D172" i="1"/>
  <c r="E172" i="1"/>
  <c r="B173" i="1"/>
  <c r="D173" i="1"/>
  <c r="E173" i="1"/>
  <c r="B174" i="1"/>
  <c r="D174" i="1"/>
  <c r="E174" i="1"/>
  <c r="B175" i="1"/>
  <c r="D175" i="1"/>
  <c r="E175" i="1"/>
  <c r="B176" i="1"/>
  <c r="D176" i="1"/>
  <c r="E176" i="1"/>
  <c r="B177" i="1"/>
  <c r="D177" i="1"/>
  <c r="E177" i="1"/>
  <c r="B178" i="1"/>
  <c r="D178" i="1"/>
  <c r="E178" i="1"/>
  <c r="B179" i="1"/>
  <c r="D179" i="1"/>
  <c r="E179" i="1"/>
  <c r="B180" i="1"/>
  <c r="D180" i="1"/>
  <c r="E180" i="1"/>
  <c r="B181" i="1"/>
  <c r="D181" i="1"/>
  <c r="E181" i="1"/>
  <c r="B182" i="1"/>
  <c r="D182" i="1"/>
  <c r="E182" i="1"/>
  <c r="B183" i="1"/>
  <c r="D183" i="1"/>
  <c r="E183" i="1"/>
  <c r="B184" i="1"/>
  <c r="D184" i="1"/>
  <c r="E184" i="1"/>
  <c r="B185" i="1"/>
  <c r="D185" i="1"/>
  <c r="E185" i="1"/>
  <c r="B186" i="1"/>
  <c r="D186" i="1"/>
  <c r="E186" i="1"/>
  <c r="B187" i="1"/>
  <c r="D187" i="1"/>
  <c r="E187" i="1"/>
  <c r="B188" i="1"/>
  <c r="D188" i="1"/>
  <c r="E188" i="1"/>
  <c r="B189" i="1"/>
  <c r="D189" i="1"/>
  <c r="E189" i="1"/>
  <c r="B190" i="1"/>
  <c r="D190" i="1"/>
  <c r="E190" i="1"/>
  <c r="B191" i="1"/>
  <c r="D191" i="1"/>
  <c r="E191" i="1"/>
  <c r="B192" i="1"/>
  <c r="D192" i="1"/>
  <c r="E192" i="1"/>
  <c r="B193" i="1"/>
  <c r="D193" i="1"/>
  <c r="E193" i="1"/>
  <c r="B194" i="1"/>
  <c r="D194" i="1"/>
  <c r="E194" i="1"/>
  <c r="B195" i="1"/>
  <c r="D195" i="1"/>
  <c r="E195" i="1"/>
  <c r="B196" i="1"/>
  <c r="D196" i="1"/>
  <c r="E196" i="1"/>
  <c r="B197" i="1"/>
  <c r="D197" i="1"/>
  <c r="E197" i="1"/>
  <c r="B198" i="1"/>
  <c r="D198" i="1"/>
  <c r="E198" i="1"/>
  <c r="B199" i="1"/>
  <c r="D199" i="1"/>
  <c r="E199" i="1"/>
  <c r="B200" i="1"/>
  <c r="D200" i="1"/>
  <c r="E200" i="1"/>
  <c r="B201" i="1"/>
  <c r="D201" i="1"/>
  <c r="E201" i="1"/>
  <c r="B202" i="1"/>
  <c r="D202" i="1"/>
  <c r="E202" i="1"/>
  <c r="B203" i="1"/>
  <c r="D203" i="1"/>
  <c r="E203" i="1"/>
  <c r="B204" i="1"/>
  <c r="D204" i="1"/>
  <c r="E204" i="1"/>
  <c r="B205" i="1"/>
  <c r="D205" i="1"/>
  <c r="E205" i="1"/>
  <c r="B206" i="1"/>
  <c r="D206" i="1"/>
  <c r="E206" i="1"/>
  <c r="B207" i="1"/>
  <c r="D207" i="1"/>
  <c r="E207" i="1"/>
  <c r="B208" i="1"/>
  <c r="D208" i="1"/>
  <c r="E208" i="1"/>
  <c r="B209" i="1"/>
  <c r="D209" i="1"/>
  <c r="E209" i="1"/>
  <c r="B210" i="1"/>
  <c r="D210" i="1"/>
  <c r="E210" i="1"/>
  <c r="B211" i="1"/>
  <c r="D211" i="1"/>
  <c r="E211" i="1"/>
  <c r="B212" i="1"/>
  <c r="D212" i="1"/>
  <c r="E212" i="1"/>
  <c r="B213" i="1"/>
  <c r="D213" i="1"/>
  <c r="E213" i="1"/>
  <c r="B214" i="1"/>
  <c r="D214" i="1"/>
  <c r="E214" i="1"/>
  <c r="B215" i="1"/>
  <c r="D215" i="1"/>
  <c r="E215" i="1"/>
  <c r="B216" i="1"/>
  <c r="D216" i="1"/>
  <c r="E216" i="1"/>
  <c r="B217" i="1"/>
  <c r="D217" i="1"/>
  <c r="E217" i="1"/>
  <c r="B218" i="1"/>
  <c r="D218" i="1"/>
  <c r="E218" i="1"/>
  <c r="B219" i="1"/>
  <c r="D219" i="1"/>
  <c r="E219" i="1"/>
  <c r="B220" i="1"/>
  <c r="D220" i="1"/>
  <c r="E220" i="1"/>
  <c r="B221" i="1"/>
  <c r="D221" i="1"/>
  <c r="E221" i="1"/>
  <c r="B222" i="1"/>
  <c r="D222" i="1"/>
  <c r="E222" i="1"/>
  <c r="B223" i="1"/>
  <c r="D223" i="1"/>
  <c r="E223" i="1"/>
  <c r="B224" i="1"/>
  <c r="D224" i="1"/>
  <c r="E224" i="1"/>
  <c r="B225" i="1"/>
  <c r="D225" i="1"/>
  <c r="E225" i="1"/>
  <c r="B226" i="1"/>
  <c r="D226" i="1"/>
  <c r="E226" i="1"/>
  <c r="B227" i="1"/>
  <c r="D227" i="1"/>
  <c r="E227" i="1"/>
  <c r="B228" i="1"/>
  <c r="D228" i="1"/>
  <c r="E228" i="1"/>
  <c r="B229" i="1"/>
  <c r="D229" i="1"/>
  <c r="E229" i="1"/>
  <c r="B230" i="1"/>
  <c r="D230" i="1"/>
  <c r="E230" i="1"/>
  <c r="B231" i="1"/>
  <c r="D231" i="1"/>
  <c r="E231" i="1"/>
  <c r="B232" i="1"/>
  <c r="D232" i="1"/>
  <c r="E232" i="1"/>
  <c r="B233" i="1"/>
  <c r="D233" i="1"/>
  <c r="E233" i="1"/>
  <c r="B234" i="1"/>
  <c r="D234" i="1"/>
  <c r="E234" i="1"/>
  <c r="B235" i="1"/>
  <c r="D235" i="1"/>
  <c r="E235" i="1"/>
  <c r="B236" i="1"/>
  <c r="D236" i="1"/>
  <c r="E236" i="1"/>
  <c r="B237" i="1"/>
  <c r="D237" i="1"/>
  <c r="E237" i="1"/>
  <c r="B238" i="1"/>
  <c r="D238" i="1"/>
  <c r="E238" i="1"/>
  <c r="B239" i="1"/>
  <c r="D239" i="1"/>
  <c r="E239" i="1"/>
  <c r="B240" i="1"/>
  <c r="D240" i="1"/>
  <c r="E240" i="1"/>
  <c r="B241" i="1"/>
  <c r="D241" i="1"/>
  <c r="E241" i="1"/>
  <c r="B242" i="1"/>
  <c r="D242" i="1"/>
  <c r="E242" i="1"/>
  <c r="B243" i="1"/>
  <c r="D243" i="1"/>
  <c r="E243" i="1"/>
  <c r="B244" i="1"/>
  <c r="D244" i="1"/>
  <c r="E244" i="1"/>
  <c r="B245" i="1"/>
  <c r="D245" i="1"/>
  <c r="E245" i="1"/>
  <c r="B246" i="1"/>
  <c r="D246" i="1"/>
  <c r="E246" i="1"/>
  <c r="B247" i="1"/>
  <c r="D247" i="1"/>
  <c r="E247" i="1"/>
  <c r="B248" i="1"/>
  <c r="D248" i="1"/>
  <c r="E248" i="1"/>
  <c r="B249" i="1"/>
  <c r="D249" i="1"/>
  <c r="E249" i="1"/>
  <c r="B250" i="1"/>
  <c r="D250" i="1"/>
  <c r="E250" i="1"/>
  <c r="B251" i="1"/>
  <c r="D251" i="1"/>
  <c r="E251" i="1"/>
  <c r="B252" i="1"/>
  <c r="D252" i="1"/>
  <c r="E252" i="1"/>
  <c r="B253" i="1"/>
  <c r="D253" i="1"/>
  <c r="E253" i="1"/>
  <c r="B254" i="1"/>
  <c r="D254" i="1"/>
  <c r="E254" i="1"/>
  <c r="B255" i="1"/>
  <c r="D255" i="1"/>
  <c r="E255" i="1"/>
  <c r="B256" i="1"/>
  <c r="D256" i="1"/>
  <c r="E256" i="1"/>
  <c r="B257" i="1"/>
  <c r="D257" i="1"/>
  <c r="E257" i="1"/>
  <c r="B258" i="1"/>
  <c r="D258" i="1"/>
  <c r="E258" i="1"/>
  <c r="B259" i="1"/>
  <c r="D259" i="1"/>
  <c r="E259" i="1"/>
  <c r="B260" i="1"/>
  <c r="D260" i="1"/>
  <c r="E260" i="1"/>
  <c r="B261" i="1"/>
  <c r="D261" i="1"/>
  <c r="E261" i="1"/>
  <c r="B262" i="1"/>
  <c r="D262" i="1"/>
  <c r="E262" i="1"/>
  <c r="B263" i="1"/>
  <c r="D263" i="1"/>
  <c r="E263" i="1"/>
  <c r="B264" i="1"/>
  <c r="D264" i="1"/>
  <c r="E264" i="1"/>
  <c r="B265" i="1"/>
  <c r="D265" i="1"/>
  <c r="E265" i="1"/>
  <c r="B266" i="1"/>
  <c r="D266" i="1"/>
  <c r="E266" i="1"/>
  <c r="B267" i="1"/>
  <c r="D267" i="1"/>
  <c r="E267" i="1"/>
  <c r="B268" i="1"/>
  <c r="D268" i="1"/>
  <c r="E268" i="1"/>
  <c r="B269" i="1"/>
  <c r="D269" i="1"/>
  <c r="E269" i="1"/>
  <c r="B270" i="1"/>
  <c r="D270" i="1"/>
  <c r="E270" i="1"/>
  <c r="B271" i="1"/>
  <c r="D271" i="1"/>
  <c r="E271" i="1"/>
  <c r="B272" i="1"/>
  <c r="D272" i="1"/>
  <c r="E272" i="1"/>
  <c r="B273" i="1"/>
  <c r="D273" i="1"/>
  <c r="E273" i="1"/>
  <c r="B274" i="1"/>
  <c r="D274" i="1"/>
  <c r="E274" i="1"/>
  <c r="B275" i="1"/>
  <c r="D275" i="1"/>
  <c r="E275" i="1"/>
  <c r="B276" i="1"/>
  <c r="D276" i="1"/>
  <c r="E276" i="1"/>
  <c r="B277" i="1"/>
  <c r="D277" i="1"/>
  <c r="E277" i="1"/>
  <c r="B278" i="1"/>
  <c r="D278" i="1"/>
  <c r="E278" i="1"/>
  <c r="B279" i="1"/>
  <c r="D279" i="1"/>
  <c r="E279" i="1"/>
  <c r="B280" i="1"/>
  <c r="D280" i="1"/>
  <c r="E280" i="1"/>
  <c r="B281" i="1"/>
  <c r="D281" i="1"/>
  <c r="E281" i="1"/>
  <c r="B282" i="1"/>
  <c r="D282" i="1"/>
  <c r="E282" i="1"/>
  <c r="B283" i="1"/>
  <c r="D283" i="1"/>
  <c r="E283" i="1"/>
  <c r="B284" i="1"/>
  <c r="D284" i="1"/>
  <c r="E284" i="1"/>
  <c r="B285" i="1"/>
  <c r="D285" i="1"/>
  <c r="E285" i="1"/>
  <c r="B286" i="1"/>
  <c r="D286" i="1"/>
  <c r="E286" i="1"/>
  <c r="B287" i="1"/>
  <c r="D287" i="1"/>
  <c r="E287" i="1"/>
  <c r="B288" i="1"/>
  <c r="D288" i="1"/>
  <c r="E288" i="1"/>
  <c r="B289" i="1"/>
  <c r="D289" i="1"/>
  <c r="E289" i="1"/>
  <c r="B290" i="1"/>
  <c r="D290" i="1"/>
  <c r="E290" i="1"/>
  <c r="B291" i="1"/>
  <c r="D291" i="1"/>
  <c r="E291" i="1"/>
  <c r="B292" i="1"/>
  <c r="D292" i="1"/>
  <c r="E292" i="1"/>
  <c r="B293" i="1"/>
  <c r="D293" i="1"/>
  <c r="E293" i="1"/>
  <c r="B294" i="1"/>
  <c r="D294" i="1"/>
  <c r="E294" i="1"/>
  <c r="B295" i="1"/>
  <c r="D295" i="1"/>
  <c r="E295" i="1"/>
  <c r="B296" i="1"/>
  <c r="D296" i="1"/>
  <c r="E296" i="1"/>
  <c r="B297" i="1"/>
  <c r="D297" i="1"/>
  <c r="E297" i="1"/>
  <c r="B298" i="1"/>
  <c r="D298" i="1"/>
  <c r="E298" i="1"/>
  <c r="B299" i="1"/>
  <c r="D299" i="1"/>
  <c r="E299" i="1"/>
  <c r="B300" i="1"/>
  <c r="D300" i="1"/>
  <c r="E300" i="1"/>
  <c r="B301" i="1"/>
  <c r="D301" i="1"/>
  <c r="E301" i="1"/>
  <c r="B302" i="1"/>
  <c r="D302" i="1"/>
  <c r="E302" i="1"/>
  <c r="B303" i="1"/>
  <c r="D303" i="1"/>
  <c r="E303" i="1"/>
  <c r="B304" i="1"/>
  <c r="D304" i="1"/>
  <c r="E304" i="1"/>
  <c r="B305" i="1"/>
  <c r="D305" i="1"/>
  <c r="E305" i="1"/>
  <c r="B306" i="1"/>
  <c r="D306" i="1"/>
  <c r="E306" i="1"/>
  <c r="B307" i="1"/>
  <c r="D307" i="1"/>
  <c r="E307" i="1"/>
  <c r="B308" i="1"/>
  <c r="D308" i="1"/>
  <c r="E308" i="1"/>
  <c r="B309" i="1"/>
  <c r="D309" i="1"/>
  <c r="E309" i="1"/>
  <c r="B310" i="1"/>
  <c r="D310" i="1"/>
  <c r="E310" i="1"/>
  <c r="B311" i="1"/>
  <c r="D311" i="1"/>
  <c r="E311" i="1"/>
  <c r="B312" i="1"/>
  <c r="D312" i="1"/>
  <c r="E312" i="1"/>
  <c r="B313" i="1"/>
  <c r="D313" i="1"/>
  <c r="E313" i="1"/>
  <c r="B314" i="1"/>
  <c r="D314" i="1"/>
  <c r="E314" i="1"/>
  <c r="B315" i="1"/>
  <c r="D315" i="1"/>
  <c r="E315" i="1"/>
  <c r="B316" i="1"/>
  <c r="D316" i="1"/>
  <c r="E316" i="1"/>
  <c r="B317" i="1"/>
  <c r="D317" i="1"/>
  <c r="E317" i="1"/>
  <c r="B318" i="1"/>
  <c r="D318" i="1"/>
  <c r="E318" i="1"/>
  <c r="B319" i="1"/>
  <c r="D319" i="1"/>
  <c r="E319" i="1"/>
  <c r="B320" i="1"/>
  <c r="D320" i="1"/>
  <c r="E320" i="1"/>
  <c r="B321" i="1"/>
  <c r="D321" i="1"/>
  <c r="E321" i="1"/>
  <c r="B322" i="1"/>
  <c r="D322" i="1"/>
  <c r="E322" i="1"/>
  <c r="B323" i="1"/>
  <c r="D323" i="1"/>
  <c r="E323" i="1"/>
  <c r="B324" i="1"/>
  <c r="D324" i="1"/>
  <c r="E324" i="1"/>
  <c r="B325" i="1"/>
  <c r="D325" i="1"/>
  <c r="E325" i="1"/>
  <c r="B326" i="1"/>
  <c r="D326" i="1"/>
  <c r="E326" i="1"/>
  <c r="B327" i="1"/>
  <c r="D327" i="1"/>
  <c r="E327" i="1"/>
  <c r="B328" i="1"/>
  <c r="D328" i="1"/>
  <c r="E328" i="1"/>
  <c r="B329" i="1"/>
  <c r="D329" i="1"/>
  <c r="E329" i="1"/>
  <c r="B330" i="1"/>
  <c r="D330" i="1"/>
  <c r="E330" i="1"/>
  <c r="B331" i="1"/>
  <c r="D331" i="1"/>
  <c r="E331" i="1"/>
  <c r="B332" i="1"/>
  <c r="D332" i="1"/>
  <c r="E332" i="1"/>
  <c r="B333" i="1"/>
  <c r="D333" i="1"/>
  <c r="E333" i="1"/>
  <c r="B334" i="1"/>
  <c r="D334" i="1"/>
  <c r="E334" i="1"/>
  <c r="B335" i="1"/>
  <c r="D335" i="1"/>
  <c r="E335" i="1"/>
  <c r="B336" i="1"/>
  <c r="D336" i="1"/>
  <c r="E336" i="1"/>
  <c r="B337" i="1"/>
  <c r="D337" i="1"/>
  <c r="E337" i="1"/>
  <c r="B338" i="1"/>
  <c r="D338" i="1"/>
  <c r="E338" i="1"/>
  <c r="B339" i="1"/>
  <c r="D339" i="1"/>
  <c r="E339" i="1"/>
  <c r="B340" i="1"/>
  <c r="D340" i="1"/>
  <c r="E340" i="1"/>
  <c r="B341" i="1"/>
  <c r="D341" i="1"/>
  <c r="E341" i="1"/>
  <c r="B342" i="1"/>
  <c r="D342" i="1"/>
  <c r="E342" i="1"/>
  <c r="B343" i="1"/>
  <c r="D343" i="1"/>
  <c r="E343" i="1"/>
  <c r="B344" i="1"/>
  <c r="D344" i="1"/>
  <c r="E344" i="1"/>
  <c r="B345" i="1"/>
  <c r="D345" i="1"/>
  <c r="E345" i="1"/>
  <c r="B346" i="1"/>
  <c r="D346" i="1"/>
  <c r="E346" i="1"/>
  <c r="B347" i="1"/>
  <c r="D347" i="1"/>
  <c r="E347" i="1"/>
  <c r="B348" i="1"/>
  <c r="D348" i="1"/>
  <c r="E348" i="1"/>
  <c r="B349" i="1"/>
  <c r="D349" i="1"/>
  <c r="E349" i="1"/>
  <c r="B350" i="1"/>
  <c r="D350" i="1"/>
  <c r="E350" i="1"/>
  <c r="B351" i="1"/>
  <c r="D351" i="1"/>
  <c r="E351" i="1"/>
  <c r="B352" i="1"/>
  <c r="D352" i="1"/>
  <c r="E352" i="1"/>
  <c r="B353" i="1"/>
  <c r="D353" i="1"/>
  <c r="E353" i="1"/>
  <c r="B354" i="1"/>
  <c r="D354" i="1"/>
  <c r="E354" i="1"/>
  <c r="B355" i="1"/>
  <c r="D355" i="1"/>
  <c r="E355" i="1"/>
  <c r="B356" i="1"/>
  <c r="D356" i="1"/>
  <c r="E356" i="1"/>
  <c r="B357" i="1"/>
  <c r="D357" i="1"/>
  <c r="E357" i="1"/>
  <c r="B358" i="1"/>
  <c r="D358" i="1"/>
  <c r="E358" i="1"/>
  <c r="B359" i="1"/>
  <c r="D359" i="1"/>
  <c r="E359" i="1"/>
  <c r="B360" i="1"/>
  <c r="D360" i="1"/>
  <c r="E360" i="1"/>
  <c r="B361" i="1"/>
  <c r="D361" i="1"/>
  <c r="E361" i="1"/>
  <c r="B362" i="1"/>
  <c r="D362" i="1"/>
  <c r="E362" i="1"/>
  <c r="B363" i="1"/>
  <c r="D363" i="1"/>
  <c r="E363" i="1"/>
  <c r="B364" i="1"/>
  <c r="D364" i="1"/>
  <c r="E364" i="1"/>
  <c r="B365" i="1"/>
  <c r="D365" i="1"/>
  <c r="E365" i="1"/>
  <c r="B366" i="1"/>
  <c r="D366" i="1"/>
  <c r="E366" i="1"/>
  <c r="B367" i="1"/>
  <c r="D367" i="1"/>
  <c r="E367" i="1"/>
  <c r="B368" i="1"/>
  <c r="D368" i="1"/>
  <c r="E368" i="1"/>
  <c r="B369" i="1"/>
  <c r="D369" i="1"/>
  <c r="E369" i="1"/>
  <c r="B370" i="1"/>
  <c r="D370" i="1"/>
  <c r="E370" i="1"/>
  <c r="B371" i="1"/>
  <c r="D371" i="1"/>
  <c r="E371" i="1"/>
  <c r="B372" i="1"/>
  <c r="D372" i="1"/>
  <c r="E372" i="1"/>
  <c r="B373" i="1"/>
  <c r="D373" i="1"/>
  <c r="E373" i="1"/>
  <c r="B374" i="1"/>
  <c r="D374" i="1"/>
  <c r="E374" i="1"/>
  <c r="B375" i="1"/>
  <c r="D375" i="1"/>
  <c r="E375" i="1"/>
  <c r="B376" i="1"/>
  <c r="D376" i="1"/>
  <c r="E376" i="1"/>
  <c r="B377" i="1"/>
  <c r="D377" i="1"/>
  <c r="E377" i="1"/>
  <c r="B378" i="1"/>
  <c r="D378" i="1"/>
  <c r="E378" i="1"/>
  <c r="B379" i="1"/>
  <c r="D379" i="1"/>
  <c r="E379" i="1"/>
  <c r="B380" i="1"/>
  <c r="D380" i="1"/>
  <c r="E380" i="1"/>
  <c r="B381" i="1"/>
  <c r="D381" i="1"/>
  <c r="E381" i="1"/>
  <c r="B382" i="1"/>
  <c r="D382" i="1"/>
  <c r="E382" i="1"/>
  <c r="B383" i="1"/>
  <c r="D383" i="1"/>
  <c r="E383" i="1"/>
  <c r="B384" i="1"/>
  <c r="D384" i="1"/>
  <c r="E384" i="1"/>
  <c r="B385" i="1"/>
  <c r="D385" i="1"/>
  <c r="E385" i="1"/>
  <c r="B386" i="1"/>
  <c r="D386" i="1"/>
  <c r="E386" i="1"/>
  <c r="B387" i="1"/>
  <c r="D387" i="1"/>
  <c r="E387" i="1"/>
  <c r="B388" i="1"/>
  <c r="D388" i="1"/>
  <c r="E388" i="1"/>
  <c r="B389" i="1"/>
  <c r="D389" i="1"/>
  <c r="E389" i="1"/>
  <c r="B390" i="1"/>
  <c r="D390" i="1"/>
  <c r="E390" i="1"/>
  <c r="B391" i="1"/>
  <c r="D391" i="1"/>
  <c r="E391" i="1"/>
  <c r="B392" i="1"/>
  <c r="D392" i="1"/>
  <c r="E392" i="1"/>
  <c r="B393" i="1"/>
  <c r="D393" i="1"/>
  <c r="E393" i="1"/>
  <c r="B394" i="1"/>
  <c r="D394" i="1"/>
  <c r="E394" i="1"/>
  <c r="B395" i="1"/>
  <c r="D395" i="1"/>
  <c r="E395" i="1"/>
  <c r="B396" i="1"/>
  <c r="D396" i="1"/>
  <c r="E396" i="1"/>
  <c r="B397" i="1"/>
  <c r="D397" i="1"/>
  <c r="E397" i="1"/>
  <c r="B398" i="1"/>
  <c r="D398" i="1"/>
  <c r="E398" i="1"/>
  <c r="B399" i="1"/>
  <c r="D399" i="1"/>
  <c r="E399" i="1"/>
  <c r="B400" i="1"/>
  <c r="D400" i="1"/>
  <c r="E400" i="1"/>
  <c r="B401" i="1"/>
  <c r="D401" i="1"/>
  <c r="E401" i="1"/>
  <c r="B402" i="1"/>
  <c r="D402" i="1"/>
  <c r="E402" i="1"/>
  <c r="B403" i="1"/>
  <c r="D403" i="1"/>
  <c r="E403" i="1"/>
  <c r="B404" i="1"/>
  <c r="D404" i="1"/>
  <c r="E404" i="1"/>
  <c r="B405" i="1"/>
  <c r="D405" i="1"/>
  <c r="E405" i="1"/>
  <c r="B406" i="1"/>
  <c r="D406" i="1"/>
  <c r="E406" i="1"/>
  <c r="B407" i="1"/>
  <c r="D407" i="1"/>
  <c r="E407" i="1"/>
  <c r="B408" i="1"/>
  <c r="D408" i="1"/>
  <c r="E408" i="1"/>
  <c r="B409" i="1"/>
  <c r="D409" i="1"/>
  <c r="E409" i="1"/>
  <c r="B410" i="1"/>
  <c r="D410" i="1"/>
  <c r="E410" i="1"/>
  <c r="B411" i="1"/>
  <c r="D411" i="1"/>
  <c r="E411" i="1"/>
  <c r="B412" i="1"/>
  <c r="D412" i="1"/>
  <c r="E412" i="1"/>
  <c r="B413" i="1"/>
  <c r="D413" i="1"/>
  <c r="E413" i="1"/>
  <c r="B414" i="1"/>
  <c r="D414" i="1"/>
  <c r="E414" i="1"/>
  <c r="B415" i="1"/>
  <c r="D415" i="1"/>
  <c r="E415" i="1"/>
  <c r="B416" i="1"/>
  <c r="D416" i="1"/>
  <c r="E416" i="1"/>
  <c r="B417" i="1"/>
  <c r="D417" i="1"/>
  <c r="E417" i="1"/>
  <c r="B418" i="1"/>
  <c r="D418" i="1"/>
  <c r="E418" i="1"/>
  <c r="B419" i="1"/>
  <c r="D419" i="1"/>
  <c r="E419" i="1"/>
  <c r="B420" i="1"/>
  <c r="D420" i="1"/>
  <c r="E420" i="1"/>
  <c r="B421" i="1"/>
  <c r="D421" i="1"/>
  <c r="E421" i="1"/>
  <c r="B422" i="1"/>
  <c r="D422" i="1"/>
  <c r="E422" i="1"/>
  <c r="B423" i="1"/>
  <c r="D423" i="1"/>
  <c r="E423" i="1"/>
  <c r="B424" i="1"/>
  <c r="D424" i="1"/>
  <c r="E424" i="1"/>
  <c r="B425" i="1"/>
  <c r="D425" i="1"/>
  <c r="E425" i="1"/>
  <c r="B426" i="1"/>
  <c r="D426" i="1"/>
  <c r="E426" i="1"/>
  <c r="B427" i="1"/>
  <c r="D427" i="1"/>
  <c r="E427" i="1"/>
  <c r="B428" i="1"/>
  <c r="D428" i="1"/>
  <c r="E428" i="1"/>
  <c r="B429" i="1"/>
  <c r="D429" i="1"/>
  <c r="E429" i="1"/>
  <c r="B430" i="1"/>
  <c r="D430" i="1"/>
  <c r="E430" i="1"/>
  <c r="B431" i="1"/>
  <c r="D431" i="1"/>
  <c r="E431" i="1"/>
  <c r="B432" i="1"/>
  <c r="D432" i="1"/>
  <c r="E432" i="1"/>
  <c r="B433" i="1"/>
  <c r="D433" i="1"/>
  <c r="E433" i="1"/>
  <c r="B434" i="1"/>
  <c r="D434" i="1"/>
  <c r="E434" i="1"/>
  <c r="B435" i="1"/>
  <c r="D435" i="1"/>
  <c r="E435" i="1"/>
  <c r="B436" i="1"/>
  <c r="D436" i="1"/>
  <c r="E436" i="1"/>
  <c r="B437" i="1"/>
  <c r="D437" i="1"/>
  <c r="E437" i="1"/>
  <c r="B438" i="1"/>
  <c r="D438" i="1"/>
  <c r="E438" i="1"/>
  <c r="B439" i="1"/>
  <c r="D439" i="1"/>
  <c r="E439" i="1"/>
  <c r="B440" i="1"/>
  <c r="D440" i="1"/>
  <c r="E440" i="1"/>
  <c r="B441" i="1"/>
  <c r="D441" i="1"/>
  <c r="E441" i="1"/>
  <c r="B442" i="1"/>
  <c r="D442" i="1"/>
  <c r="E442" i="1"/>
  <c r="B443" i="1"/>
  <c r="D443" i="1"/>
  <c r="E443" i="1"/>
  <c r="B444" i="1"/>
  <c r="D444" i="1"/>
  <c r="E444" i="1"/>
  <c r="B445" i="1"/>
  <c r="D445" i="1"/>
  <c r="E445" i="1"/>
  <c r="B446" i="1"/>
  <c r="D446" i="1"/>
  <c r="E446" i="1"/>
  <c r="B447" i="1"/>
  <c r="D447" i="1"/>
  <c r="E447" i="1"/>
  <c r="B448" i="1"/>
  <c r="D448" i="1"/>
  <c r="E448" i="1"/>
  <c r="B449" i="1"/>
  <c r="D449" i="1"/>
  <c r="E449" i="1"/>
  <c r="B450" i="1"/>
  <c r="D450" i="1"/>
  <c r="E450" i="1"/>
  <c r="B451" i="1"/>
  <c r="D451" i="1"/>
  <c r="E451" i="1"/>
  <c r="B452" i="1"/>
  <c r="D452" i="1"/>
  <c r="E452" i="1"/>
  <c r="B453" i="1"/>
  <c r="D453" i="1"/>
  <c r="E453" i="1"/>
  <c r="B454" i="1"/>
  <c r="D454" i="1"/>
  <c r="E454" i="1"/>
  <c r="B455" i="1"/>
  <c r="D455" i="1"/>
  <c r="E455" i="1"/>
  <c r="B456" i="1"/>
  <c r="D456" i="1"/>
  <c r="E456" i="1"/>
  <c r="B457" i="1"/>
  <c r="D457" i="1"/>
  <c r="E457" i="1"/>
  <c r="B458" i="1"/>
  <c r="D458" i="1"/>
  <c r="E458" i="1"/>
  <c r="B459" i="1"/>
  <c r="D459" i="1"/>
  <c r="E459" i="1"/>
  <c r="B460" i="1"/>
  <c r="D460" i="1"/>
  <c r="E460" i="1"/>
  <c r="B461" i="1"/>
  <c r="D461" i="1"/>
  <c r="E461" i="1"/>
  <c r="B462" i="1"/>
  <c r="D462" i="1"/>
  <c r="E462" i="1"/>
  <c r="B463" i="1"/>
  <c r="D463" i="1"/>
  <c r="E463" i="1"/>
  <c r="B464" i="1"/>
  <c r="D464" i="1"/>
  <c r="E464" i="1"/>
  <c r="B465" i="1"/>
  <c r="D465" i="1"/>
  <c r="E465" i="1"/>
  <c r="B466" i="1"/>
  <c r="D466" i="1"/>
  <c r="E466" i="1"/>
  <c r="B467" i="1"/>
  <c r="D467" i="1"/>
  <c r="E467" i="1"/>
  <c r="B468" i="1"/>
  <c r="D468" i="1"/>
  <c r="E468" i="1"/>
  <c r="B469" i="1"/>
  <c r="D469" i="1"/>
  <c r="E469" i="1"/>
  <c r="B470" i="1"/>
  <c r="D470" i="1"/>
  <c r="E470" i="1"/>
  <c r="B471" i="1"/>
  <c r="D471" i="1"/>
  <c r="E471" i="1"/>
  <c r="B472" i="1"/>
  <c r="D472" i="1"/>
  <c r="E472" i="1"/>
  <c r="B473" i="1"/>
  <c r="D473" i="1"/>
  <c r="E473" i="1"/>
  <c r="B474" i="1"/>
  <c r="D474" i="1"/>
  <c r="E474" i="1"/>
  <c r="B475" i="1"/>
  <c r="D475" i="1"/>
  <c r="E475" i="1"/>
  <c r="B476" i="1"/>
  <c r="D476" i="1"/>
  <c r="E476" i="1"/>
  <c r="B477" i="1"/>
  <c r="D477" i="1"/>
  <c r="E477" i="1"/>
  <c r="B478" i="1"/>
  <c r="D478" i="1"/>
  <c r="E478" i="1"/>
  <c r="B479" i="1"/>
  <c r="D479" i="1"/>
  <c r="E479" i="1"/>
  <c r="B480" i="1"/>
  <c r="D480" i="1"/>
  <c r="E480" i="1"/>
  <c r="B481" i="1"/>
  <c r="D481" i="1"/>
  <c r="E481" i="1"/>
  <c r="B482" i="1"/>
  <c r="D482" i="1"/>
  <c r="E482" i="1"/>
  <c r="B483" i="1"/>
  <c r="D483" i="1"/>
  <c r="E483" i="1"/>
  <c r="B484" i="1"/>
  <c r="D484" i="1"/>
  <c r="E484" i="1"/>
  <c r="B485" i="1"/>
  <c r="D485" i="1"/>
  <c r="E485" i="1"/>
  <c r="B486" i="1"/>
  <c r="D486" i="1"/>
  <c r="E486" i="1"/>
  <c r="B487" i="1"/>
  <c r="D487" i="1"/>
  <c r="E487" i="1"/>
  <c r="B488" i="1"/>
  <c r="D488" i="1"/>
  <c r="E488" i="1"/>
  <c r="B489" i="1"/>
  <c r="D489" i="1"/>
  <c r="E489" i="1"/>
  <c r="B490" i="1"/>
  <c r="D490" i="1"/>
  <c r="E490" i="1"/>
  <c r="B491" i="1"/>
  <c r="D491" i="1"/>
  <c r="E491" i="1"/>
  <c r="B492" i="1"/>
  <c r="D492" i="1"/>
  <c r="E492" i="1"/>
  <c r="B493" i="1"/>
  <c r="D493" i="1"/>
  <c r="E493" i="1"/>
  <c r="B494" i="1"/>
  <c r="D494" i="1"/>
  <c r="E494" i="1"/>
  <c r="B495" i="1"/>
  <c r="D495" i="1"/>
  <c r="E495" i="1"/>
  <c r="B496" i="1"/>
  <c r="D496" i="1"/>
  <c r="E496" i="1"/>
  <c r="B497" i="1"/>
  <c r="D497" i="1"/>
  <c r="E497" i="1"/>
  <c r="B498" i="1"/>
  <c r="D498" i="1"/>
  <c r="E498" i="1"/>
  <c r="B499" i="1"/>
  <c r="D499" i="1"/>
  <c r="E499" i="1"/>
  <c r="B500" i="1"/>
  <c r="D500" i="1"/>
  <c r="E500" i="1"/>
  <c r="B501" i="1"/>
  <c r="D501" i="1"/>
  <c r="E501" i="1"/>
  <c r="B502" i="1"/>
  <c r="D502" i="1"/>
  <c r="E502" i="1"/>
  <c r="B503" i="1"/>
  <c r="D503" i="1"/>
  <c r="E503" i="1"/>
  <c r="B504" i="1"/>
  <c r="D504" i="1"/>
  <c r="E504" i="1"/>
  <c r="B505" i="1"/>
  <c r="D505" i="1"/>
  <c r="E505" i="1"/>
  <c r="B506" i="1"/>
  <c r="D506" i="1"/>
  <c r="E506" i="1"/>
  <c r="B507" i="1"/>
  <c r="D507" i="1"/>
  <c r="E507" i="1"/>
  <c r="B508" i="1"/>
  <c r="D508" i="1"/>
  <c r="E508" i="1"/>
  <c r="B509" i="1"/>
  <c r="D509" i="1"/>
  <c r="E509" i="1"/>
  <c r="B510" i="1"/>
  <c r="D510" i="1"/>
  <c r="E510" i="1"/>
  <c r="B511" i="1"/>
  <c r="D511" i="1"/>
  <c r="E511" i="1"/>
  <c r="B512" i="1"/>
  <c r="D512" i="1"/>
  <c r="E512" i="1"/>
  <c r="B513" i="1"/>
  <c r="D513" i="1"/>
  <c r="E513" i="1"/>
  <c r="B514" i="1"/>
  <c r="D514" i="1"/>
  <c r="E514" i="1"/>
  <c r="B515" i="1"/>
  <c r="D515" i="1"/>
  <c r="E515" i="1"/>
  <c r="B516" i="1"/>
  <c r="D516" i="1"/>
  <c r="E516" i="1"/>
  <c r="B517" i="1"/>
  <c r="D517" i="1"/>
  <c r="E517" i="1"/>
  <c r="B518" i="1"/>
  <c r="D518" i="1"/>
  <c r="E518" i="1"/>
  <c r="B519" i="1"/>
  <c r="D519" i="1"/>
  <c r="E519" i="1"/>
  <c r="B520" i="1"/>
  <c r="D520" i="1"/>
  <c r="E520" i="1"/>
  <c r="B521" i="1"/>
  <c r="D521" i="1"/>
  <c r="E521" i="1"/>
  <c r="B522" i="1"/>
  <c r="D522" i="1"/>
  <c r="E522" i="1"/>
  <c r="B523" i="1"/>
  <c r="D523" i="1"/>
  <c r="E523" i="1"/>
  <c r="B524" i="1"/>
  <c r="D524" i="1"/>
  <c r="E524" i="1"/>
  <c r="B525" i="1"/>
  <c r="D525" i="1"/>
  <c r="E525" i="1"/>
  <c r="B526" i="1"/>
  <c r="D526" i="1"/>
  <c r="E526" i="1"/>
  <c r="B527" i="1"/>
  <c r="D527" i="1"/>
  <c r="E527" i="1"/>
  <c r="B528" i="1"/>
  <c r="D528" i="1"/>
  <c r="E528" i="1"/>
  <c r="B529" i="1"/>
  <c r="D529" i="1"/>
  <c r="E529" i="1"/>
  <c r="B530" i="1"/>
  <c r="D530" i="1"/>
  <c r="E530" i="1"/>
  <c r="B531" i="1"/>
  <c r="D531" i="1"/>
  <c r="E531" i="1"/>
  <c r="B532" i="1"/>
  <c r="D532" i="1"/>
  <c r="E532" i="1"/>
  <c r="B533" i="1"/>
  <c r="D533" i="1"/>
  <c r="E533" i="1"/>
  <c r="B534" i="1"/>
  <c r="D534" i="1"/>
  <c r="E534" i="1"/>
  <c r="B535" i="1"/>
  <c r="D535" i="1"/>
  <c r="E535" i="1"/>
  <c r="B536" i="1"/>
  <c r="D536" i="1"/>
  <c r="E536" i="1"/>
  <c r="B537" i="1"/>
  <c r="D537" i="1"/>
  <c r="E537" i="1"/>
  <c r="B538" i="1"/>
  <c r="D538" i="1"/>
  <c r="E538" i="1"/>
  <c r="B539" i="1"/>
  <c r="D539" i="1"/>
  <c r="E539" i="1"/>
  <c r="B540" i="1"/>
  <c r="D540" i="1"/>
  <c r="E540" i="1"/>
  <c r="B541" i="1"/>
  <c r="D541" i="1"/>
  <c r="E541" i="1"/>
  <c r="B542" i="1"/>
  <c r="D542" i="1"/>
  <c r="E542" i="1"/>
  <c r="B543" i="1"/>
  <c r="D543" i="1"/>
  <c r="E543" i="1"/>
  <c r="B544" i="1"/>
  <c r="D544" i="1"/>
  <c r="E544" i="1"/>
  <c r="B545" i="1"/>
  <c r="D545" i="1"/>
  <c r="E545" i="1"/>
  <c r="B546" i="1"/>
  <c r="D546" i="1"/>
  <c r="E546" i="1"/>
  <c r="B547" i="1"/>
  <c r="D547" i="1"/>
  <c r="E547" i="1"/>
  <c r="B548" i="1"/>
  <c r="D548" i="1"/>
  <c r="E548" i="1"/>
  <c r="B549" i="1"/>
  <c r="D549" i="1"/>
  <c r="E549" i="1"/>
  <c r="B550" i="1"/>
  <c r="D550" i="1"/>
  <c r="E550" i="1"/>
  <c r="B551" i="1"/>
  <c r="D551" i="1"/>
  <c r="E551" i="1"/>
  <c r="B552" i="1"/>
  <c r="D552" i="1"/>
  <c r="E552" i="1"/>
  <c r="B553" i="1"/>
  <c r="D553" i="1"/>
  <c r="E553" i="1"/>
  <c r="B554" i="1"/>
  <c r="D554" i="1"/>
  <c r="E554" i="1"/>
  <c r="B555" i="1"/>
  <c r="D555" i="1"/>
  <c r="E555" i="1"/>
  <c r="B556" i="1"/>
  <c r="D556" i="1"/>
  <c r="E556" i="1"/>
  <c r="B557" i="1"/>
  <c r="D557" i="1"/>
  <c r="E557" i="1"/>
  <c r="B558" i="1"/>
  <c r="D558" i="1"/>
  <c r="E558" i="1"/>
  <c r="B559" i="1"/>
  <c r="D559" i="1"/>
  <c r="E559" i="1"/>
  <c r="B560" i="1"/>
  <c r="D560" i="1"/>
  <c r="E560" i="1"/>
  <c r="B561" i="1"/>
  <c r="D561" i="1"/>
  <c r="E561" i="1"/>
  <c r="B562" i="1"/>
  <c r="D562" i="1"/>
  <c r="E562" i="1"/>
  <c r="B563" i="1"/>
  <c r="D563" i="1"/>
  <c r="E563" i="1"/>
  <c r="B564" i="1"/>
  <c r="D564" i="1"/>
  <c r="E564" i="1"/>
  <c r="B565" i="1"/>
  <c r="D565" i="1"/>
  <c r="E565" i="1"/>
  <c r="B566" i="1"/>
  <c r="D566" i="1"/>
  <c r="E566" i="1"/>
  <c r="B567" i="1"/>
  <c r="D567" i="1"/>
  <c r="E567" i="1"/>
  <c r="B568" i="1"/>
  <c r="D568" i="1"/>
  <c r="E568" i="1"/>
  <c r="B569" i="1"/>
  <c r="D569" i="1"/>
  <c r="E569" i="1"/>
  <c r="B570" i="1"/>
  <c r="D570" i="1"/>
  <c r="E570" i="1"/>
  <c r="B571" i="1"/>
  <c r="D571" i="1"/>
  <c r="E571" i="1"/>
  <c r="B572" i="1"/>
  <c r="D572" i="1"/>
  <c r="E572" i="1"/>
  <c r="B573" i="1"/>
  <c r="D573" i="1"/>
  <c r="E573" i="1"/>
  <c r="B574" i="1"/>
  <c r="D574" i="1"/>
  <c r="E574" i="1"/>
  <c r="B575" i="1"/>
  <c r="D575" i="1"/>
  <c r="E575" i="1"/>
  <c r="B576" i="1"/>
  <c r="D576" i="1"/>
  <c r="E576" i="1"/>
  <c r="B577" i="1"/>
  <c r="D577" i="1"/>
  <c r="E577" i="1"/>
  <c r="B578" i="1"/>
  <c r="D578" i="1"/>
  <c r="E578" i="1"/>
  <c r="B579" i="1"/>
  <c r="D579" i="1"/>
  <c r="E579" i="1"/>
  <c r="B580" i="1"/>
  <c r="D580" i="1"/>
  <c r="E580" i="1"/>
  <c r="B581" i="1"/>
  <c r="D581" i="1"/>
  <c r="E581" i="1"/>
  <c r="B582" i="1"/>
  <c r="D582" i="1"/>
  <c r="E582" i="1"/>
  <c r="B583" i="1"/>
  <c r="D583" i="1"/>
  <c r="E583" i="1"/>
  <c r="B584" i="1"/>
  <c r="D584" i="1"/>
  <c r="E584" i="1"/>
  <c r="B585" i="1"/>
  <c r="D585" i="1"/>
  <c r="E585" i="1"/>
  <c r="B586" i="1"/>
  <c r="D586" i="1"/>
  <c r="E586" i="1"/>
  <c r="B587" i="1"/>
  <c r="D587" i="1"/>
  <c r="E587" i="1"/>
  <c r="B588" i="1"/>
  <c r="D588" i="1"/>
  <c r="E588" i="1"/>
  <c r="B589" i="1"/>
  <c r="D589" i="1"/>
  <c r="E589" i="1"/>
  <c r="B590" i="1"/>
  <c r="D590" i="1"/>
  <c r="E590" i="1"/>
  <c r="B591" i="1"/>
  <c r="D591" i="1"/>
  <c r="E591" i="1"/>
  <c r="B592" i="1"/>
  <c r="D592" i="1"/>
  <c r="E592" i="1"/>
  <c r="B593" i="1"/>
  <c r="D593" i="1"/>
  <c r="E593" i="1"/>
  <c r="B594" i="1"/>
  <c r="D594" i="1"/>
  <c r="E594" i="1"/>
  <c r="B595" i="1"/>
  <c r="D595" i="1"/>
  <c r="E595" i="1"/>
  <c r="B596" i="1"/>
  <c r="D596" i="1"/>
  <c r="E596" i="1"/>
  <c r="B597" i="1"/>
  <c r="D597" i="1"/>
  <c r="E597" i="1"/>
  <c r="B598" i="1"/>
  <c r="D598" i="1"/>
  <c r="E598" i="1"/>
  <c r="B599" i="1"/>
  <c r="D599" i="1"/>
  <c r="E599" i="1"/>
  <c r="B600" i="1"/>
  <c r="D600" i="1"/>
  <c r="E600" i="1"/>
  <c r="B601" i="1"/>
  <c r="D601" i="1"/>
  <c r="E601" i="1"/>
  <c r="B602" i="1"/>
  <c r="D602" i="1"/>
  <c r="E602" i="1"/>
  <c r="B603" i="1"/>
  <c r="D603" i="1"/>
  <c r="E603" i="1"/>
  <c r="B604" i="1"/>
  <c r="D604" i="1"/>
  <c r="E604" i="1"/>
  <c r="B605" i="1"/>
  <c r="D605" i="1"/>
  <c r="E605" i="1"/>
  <c r="B606" i="1"/>
  <c r="D606" i="1"/>
  <c r="E606" i="1"/>
  <c r="B607" i="1"/>
  <c r="D607" i="1"/>
  <c r="E607" i="1"/>
  <c r="B608" i="1"/>
  <c r="D608" i="1"/>
  <c r="E608" i="1"/>
  <c r="B609" i="1"/>
  <c r="D609" i="1"/>
  <c r="E609" i="1"/>
  <c r="B610" i="1"/>
  <c r="D610" i="1"/>
  <c r="E610" i="1"/>
  <c r="B611" i="1"/>
  <c r="D611" i="1"/>
  <c r="E611" i="1"/>
  <c r="B612" i="1"/>
  <c r="D612" i="1"/>
  <c r="E612" i="1"/>
  <c r="B613" i="1"/>
  <c r="D613" i="1"/>
  <c r="E613" i="1"/>
  <c r="B614" i="1"/>
  <c r="D614" i="1"/>
  <c r="E614" i="1"/>
  <c r="B615" i="1"/>
  <c r="D615" i="1"/>
  <c r="E615" i="1"/>
  <c r="B616" i="1"/>
  <c r="D616" i="1"/>
  <c r="E616" i="1"/>
  <c r="B617" i="1"/>
  <c r="D617" i="1"/>
  <c r="E617" i="1"/>
  <c r="B618" i="1"/>
  <c r="D618" i="1"/>
  <c r="E618" i="1"/>
  <c r="B619" i="1"/>
  <c r="D619" i="1"/>
  <c r="E619" i="1"/>
  <c r="B620" i="1"/>
  <c r="D620" i="1"/>
  <c r="E620" i="1"/>
  <c r="B621" i="1"/>
  <c r="D621" i="1"/>
  <c r="E621" i="1"/>
  <c r="B622" i="1"/>
  <c r="D622" i="1"/>
  <c r="E622" i="1"/>
  <c r="B623" i="1"/>
  <c r="D623" i="1"/>
  <c r="E623" i="1"/>
  <c r="B624" i="1"/>
  <c r="D624" i="1"/>
  <c r="E624" i="1"/>
  <c r="B625" i="1"/>
  <c r="D625" i="1"/>
  <c r="E625" i="1"/>
  <c r="B626" i="1"/>
  <c r="D626" i="1"/>
  <c r="E626" i="1"/>
  <c r="B627" i="1"/>
  <c r="D627" i="1"/>
  <c r="E627" i="1"/>
  <c r="B628" i="1"/>
  <c r="D628" i="1"/>
  <c r="E628" i="1"/>
  <c r="B629" i="1"/>
  <c r="D629" i="1"/>
  <c r="E629" i="1"/>
  <c r="B630" i="1"/>
  <c r="D630" i="1"/>
  <c r="E630" i="1"/>
  <c r="B631" i="1"/>
  <c r="D631" i="1"/>
  <c r="E631" i="1"/>
  <c r="B632" i="1"/>
  <c r="D632" i="1"/>
  <c r="E632" i="1"/>
  <c r="B633" i="1"/>
  <c r="D633" i="1"/>
  <c r="E633" i="1"/>
  <c r="B634" i="1"/>
  <c r="D634" i="1"/>
  <c r="E634" i="1"/>
  <c r="B635" i="1"/>
  <c r="D635" i="1"/>
  <c r="E635" i="1"/>
  <c r="B636" i="1"/>
  <c r="D636" i="1"/>
  <c r="E636" i="1"/>
  <c r="B637" i="1"/>
  <c r="D637" i="1"/>
  <c r="E637" i="1"/>
  <c r="B638" i="1"/>
  <c r="D638" i="1"/>
  <c r="E638" i="1"/>
  <c r="B639" i="1"/>
  <c r="D639" i="1"/>
  <c r="E639" i="1"/>
  <c r="B640" i="1"/>
  <c r="D640" i="1"/>
  <c r="E640" i="1"/>
  <c r="B641" i="1"/>
  <c r="D641" i="1"/>
  <c r="E641" i="1"/>
  <c r="B642" i="1"/>
  <c r="D642" i="1"/>
  <c r="E642" i="1"/>
  <c r="B643" i="1"/>
  <c r="D643" i="1"/>
  <c r="E643" i="1"/>
  <c r="B644" i="1"/>
  <c r="D644" i="1"/>
  <c r="E644" i="1"/>
  <c r="B645" i="1"/>
  <c r="D645" i="1"/>
  <c r="E645" i="1"/>
  <c r="B646" i="1"/>
  <c r="D646" i="1"/>
  <c r="E646" i="1"/>
  <c r="B647" i="1"/>
  <c r="D647" i="1"/>
  <c r="E647" i="1"/>
  <c r="B648" i="1"/>
  <c r="D648" i="1"/>
  <c r="E648" i="1"/>
  <c r="B649" i="1"/>
  <c r="D649" i="1"/>
  <c r="E649" i="1"/>
  <c r="B650" i="1"/>
  <c r="D650" i="1"/>
  <c r="E650" i="1"/>
  <c r="B651" i="1"/>
  <c r="D651" i="1"/>
  <c r="E651" i="1"/>
  <c r="B652" i="1"/>
  <c r="D652" i="1"/>
  <c r="E652" i="1"/>
  <c r="B653" i="1"/>
  <c r="D653" i="1"/>
  <c r="E653" i="1"/>
  <c r="B654" i="1"/>
  <c r="D654" i="1"/>
  <c r="E654" i="1"/>
  <c r="B655" i="1"/>
  <c r="D655" i="1"/>
  <c r="E655" i="1"/>
  <c r="B656" i="1"/>
  <c r="D656" i="1"/>
  <c r="E656" i="1"/>
  <c r="B657" i="1"/>
  <c r="D657" i="1"/>
  <c r="E657" i="1"/>
  <c r="B658" i="1"/>
  <c r="D658" i="1"/>
  <c r="E658" i="1"/>
  <c r="B659" i="1"/>
  <c r="D659" i="1"/>
  <c r="E659" i="1"/>
  <c r="B660" i="1"/>
  <c r="D660" i="1"/>
  <c r="E660" i="1"/>
  <c r="B661" i="1"/>
  <c r="D661" i="1"/>
  <c r="E661" i="1"/>
  <c r="B662" i="1"/>
  <c r="D662" i="1"/>
  <c r="E662" i="1"/>
  <c r="B663" i="1"/>
  <c r="D663" i="1"/>
  <c r="E663" i="1"/>
  <c r="B664" i="1"/>
  <c r="D664" i="1"/>
  <c r="E664" i="1"/>
  <c r="B665" i="1"/>
  <c r="D665" i="1"/>
  <c r="E665" i="1"/>
  <c r="B666" i="1"/>
  <c r="D666" i="1"/>
  <c r="E666" i="1"/>
  <c r="B667" i="1"/>
  <c r="D667" i="1"/>
  <c r="E667" i="1"/>
  <c r="B668" i="1"/>
  <c r="D668" i="1"/>
  <c r="E668" i="1"/>
  <c r="B669" i="1"/>
  <c r="D669" i="1"/>
  <c r="E669" i="1"/>
  <c r="B670" i="1"/>
  <c r="D670" i="1"/>
  <c r="E670" i="1"/>
  <c r="B671" i="1"/>
  <c r="D671" i="1"/>
  <c r="E671" i="1"/>
  <c r="B672" i="1"/>
  <c r="D672" i="1"/>
  <c r="E672" i="1"/>
  <c r="B673" i="1"/>
  <c r="D673" i="1"/>
  <c r="E673" i="1"/>
  <c r="B674" i="1"/>
  <c r="D674" i="1"/>
  <c r="E674" i="1"/>
  <c r="B675" i="1"/>
  <c r="D675" i="1"/>
  <c r="E675" i="1"/>
  <c r="B676" i="1"/>
  <c r="D676" i="1"/>
  <c r="E676" i="1"/>
  <c r="B677" i="1"/>
  <c r="D677" i="1"/>
  <c r="E677" i="1"/>
  <c r="B678" i="1"/>
  <c r="D678" i="1"/>
  <c r="E678" i="1"/>
  <c r="B679" i="1"/>
  <c r="D679" i="1"/>
  <c r="E679" i="1"/>
  <c r="B680" i="1"/>
  <c r="D680" i="1"/>
  <c r="E680" i="1"/>
  <c r="B681" i="1"/>
  <c r="D681" i="1"/>
  <c r="E681" i="1"/>
  <c r="B682" i="1"/>
  <c r="D682" i="1"/>
  <c r="E682" i="1"/>
  <c r="B683" i="1"/>
  <c r="D683" i="1"/>
  <c r="E683" i="1"/>
  <c r="B684" i="1"/>
  <c r="D684" i="1"/>
  <c r="E684" i="1"/>
  <c r="B685" i="1"/>
  <c r="D685" i="1"/>
  <c r="E685" i="1"/>
  <c r="B686" i="1"/>
  <c r="D686" i="1"/>
  <c r="E686" i="1"/>
  <c r="B687" i="1"/>
  <c r="D687" i="1"/>
  <c r="E687" i="1"/>
  <c r="B688" i="1"/>
  <c r="D688" i="1"/>
  <c r="E688" i="1"/>
  <c r="B689" i="1"/>
  <c r="D689" i="1"/>
  <c r="E689" i="1"/>
  <c r="B690" i="1"/>
  <c r="D690" i="1"/>
  <c r="E690" i="1"/>
  <c r="B691" i="1"/>
  <c r="D691" i="1"/>
  <c r="E691" i="1"/>
  <c r="B692" i="1"/>
  <c r="D692" i="1"/>
  <c r="E692" i="1"/>
  <c r="B693" i="1"/>
  <c r="D693" i="1"/>
  <c r="E693" i="1"/>
  <c r="B694" i="1"/>
  <c r="D694" i="1"/>
  <c r="E694" i="1"/>
  <c r="B695" i="1"/>
  <c r="D695" i="1"/>
  <c r="E695" i="1"/>
  <c r="B696" i="1"/>
  <c r="D696" i="1"/>
  <c r="E696" i="1"/>
  <c r="B697" i="1"/>
  <c r="D697" i="1"/>
  <c r="E697" i="1"/>
  <c r="B698" i="1"/>
  <c r="D698" i="1"/>
  <c r="E698" i="1"/>
  <c r="B699" i="1"/>
  <c r="D699" i="1"/>
  <c r="E699" i="1"/>
  <c r="B700" i="1"/>
  <c r="D700" i="1"/>
  <c r="E700" i="1"/>
  <c r="B701" i="1"/>
  <c r="D701" i="1"/>
  <c r="E701" i="1"/>
  <c r="B702" i="1"/>
  <c r="D702" i="1"/>
  <c r="E702" i="1"/>
  <c r="B703" i="1"/>
  <c r="D703" i="1"/>
  <c r="E703" i="1"/>
  <c r="B704" i="1"/>
  <c r="D704" i="1"/>
  <c r="E704" i="1"/>
  <c r="B705" i="1"/>
  <c r="D705" i="1"/>
  <c r="E705" i="1"/>
  <c r="B706" i="1"/>
  <c r="D706" i="1"/>
  <c r="E706" i="1"/>
  <c r="B707" i="1"/>
  <c r="D707" i="1"/>
  <c r="E707" i="1"/>
  <c r="B708" i="1"/>
  <c r="D708" i="1"/>
  <c r="E708" i="1"/>
  <c r="B709" i="1"/>
  <c r="D709" i="1"/>
  <c r="E709" i="1"/>
  <c r="B710" i="1"/>
  <c r="D710" i="1"/>
  <c r="E710" i="1"/>
  <c r="B711" i="1"/>
  <c r="D711" i="1"/>
  <c r="E711" i="1"/>
  <c r="B712" i="1"/>
  <c r="D712" i="1"/>
  <c r="E712" i="1"/>
  <c r="B713" i="1"/>
  <c r="D713" i="1"/>
  <c r="E713" i="1"/>
  <c r="B714" i="1"/>
  <c r="D714" i="1"/>
  <c r="E714" i="1"/>
  <c r="B715" i="1"/>
  <c r="D715" i="1"/>
  <c r="E715" i="1"/>
  <c r="B716" i="1"/>
  <c r="D716" i="1"/>
  <c r="E716" i="1"/>
  <c r="B717" i="1"/>
  <c r="D717" i="1"/>
  <c r="E717" i="1"/>
  <c r="B718" i="1"/>
  <c r="D718" i="1"/>
  <c r="E718" i="1"/>
  <c r="B719" i="1"/>
  <c r="D719" i="1"/>
  <c r="E719" i="1"/>
  <c r="B720" i="1"/>
  <c r="D720" i="1"/>
  <c r="E720" i="1"/>
  <c r="B721" i="1"/>
  <c r="D721" i="1"/>
  <c r="E721" i="1"/>
  <c r="B722" i="1"/>
  <c r="D722" i="1"/>
  <c r="E722" i="1"/>
  <c r="B723" i="1"/>
  <c r="D723" i="1"/>
  <c r="E723" i="1"/>
  <c r="B724" i="1"/>
  <c r="D724" i="1"/>
  <c r="E724" i="1"/>
  <c r="B725" i="1"/>
  <c r="D725" i="1"/>
  <c r="E725" i="1"/>
  <c r="B726" i="1"/>
  <c r="D726" i="1"/>
  <c r="E726" i="1"/>
  <c r="B727" i="1"/>
  <c r="D727" i="1"/>
  <c r="E727" i="1"/>
  <c r="B728" i="1"/>
  <c r="D728" i="1"/>
  <c r="E728" i="1"/>
  <c r="B729" i="1"/>
  <c r="D729" i="1"/>
  <c r="E729" i="1"/>
  <c r="B730" i="1"/>
  <c r="D730" i="1"/>
  <c r="E730" i="1"/>
  <c r="B731" i="1"/>
  <c r="D731" i="1"/>
  <c r="E731" i="1"/>
  <c r="B732" i="1"/>
  <c r="D732" i="1"/>
  <c r="E732" i="1"/>
  <c r="B733" i="1"/>
  <c r="D733" i="1"/>
  <c r="E733" i="1"/>
  <c r="B734" i="1"/>
  <c r="D734" i="1"/>
  <c r="E734" i="1"/>
  <c r="B735" i="1"/>
  <c r="D735" i="1"/>
  <c r="E735" i="1"/>
  <c r="B736" i="1"/>
  <c r="D736" i="1"/>
  <c r="E736" i="1"/>
  <c r="B737" i="1"/>
  <c r="D737" i="1"/>
  <c r="E737" i="1"/>
  <c r="B738" i="1"/>
  <c r="D738" i="1"/>
  <c r="E738" i="1"/>
  <c r="B739" i="1"/>
  <c r="D739" i="1"/>
  <c r="E739" i="1"/>
  <c r="B740" i="1"/>
  <c r="D740" i="1"/>
  <c r="E740" i="1"/>
  <c r="B741" i="1"/>
  <c r="D741" i="1"/>
  <c r="E741" i="1"/>
  <c r="B742" i="1"/>
  <c r="D742" i="1"/>
  <c r="E742" i="1"/>
  <c r="B743" i="1"/>
  <c r="D743" i="1"/>
  <c r="E743" i="1"/>
  <c r="B744" i="1"/>
  <c r="D744" i="1"/>
  <c r="E744" i="1"/>
  <c r="B745" i="1"/>
  <c r="D745" i="1"/>
  <c r="E745" i="1"/>
  <c r="B746" i="1"/>
  <c r="D746" i="1"/>
  <c r="E746" i="1"/>
  <c r="B747" i="1"/>
  <c r="D747" i="1"/>
  <c r="E747" i="1"/>
  <c r="B748" i="1"/>
  <c r="D748" i="1"/>
  <c r="E748" i="1"/>
  <c r="B749" i="1"/>
  <c r="D749" i="1"/>
  <c r="E749" i="1"/>
  <c r="B750" i="1"/>
  <c r="D750" i="1"/>
  <c r="E750" i="1"/>
  <c r="B751" i="1"/>
  <c r="D751" i="1"/>
  <c r="E751" i="1"/>
  <c r="B752" i="1"/>
  <c r="D752" i="1"/>
  <c r="E752" i="1"/>
  <c r="B753" i="1"/>
  <c r="D753" i="1"/>
  <c r="E753" i="1"/>
  <c r="B754" i="1"/>
  <c r="D754" i="1"/>
  <c r="E754" i="1"/>
  <c r="B755" i="1"/>
  <c r="D755" i="1"/>
  <c r="E755" i="1"/>
  <c r="B756" i="1"/>
  <c r="D756" i="1"/>
  <c r="E756" i="1"/>
  <c r="B757" i="1"/>
  <c r="D757" i="1"/>
  <c r="E757" i="1"/>
  <c r="B758" i="1"/>
  <c r="D758" i="1"/>
  <c r="E758" i="1"/>
  <c r="B759" i="1"/>
  <c r="D759" i="1"/>
  <c r="E759" i="1"/>
  <c r="B760" i="1"/>
  <c r="D760" i="1"/>
  <c r="E760" i="1"/>
  <c r="B761" i="1"/>
  <c r="D761" i="1"/>
  <c r="E761" i="1"/>
  <c r="B762" i="1"/>
  <c r="D762" i="1"/>
  <c r="E762" i="1"/>
  <c r="B763" i="1"/>
  <c r="D763" i="1"/>
  <c r="E763" i="1"/>
  <c r="B764" i="1"/>
  <c r="D764" i="1"/>
  <c r="E764" i="1"/>
  <c r="B765" i="1"/>
  <c r="D765" i="1"/>
  <c r="E765" i="1"/>
  <c r="B766" i="1"/>
  <c r="D766" i="1"/>
  <c r="E766" i="1"/>
  <c r="B767" i="1"/>
  <c r="D767" i="1"/>
  <c r="E767" i="1"/>
  <c r="B768" i="1"/>
  <c r="D768" i="1"/>
  <c r="E768" i="1"/>
  <c r="B769" i="1"/>
  <c r="D769" i="1"/>
  <c r="E769" i="1"/>
  <c r="B770" i="1"/>
  <c r="D770" i="1"/>
  <c r="E770" i="1"/>
  <c r="B771" i="1"/>
  <c r="D771" i="1"/>
  <c r="E771" i="1"/>
  <c r="B772" i="1"/>
  <c r="D772" i="1"/>
  <c r="E772" i="1"/>
  <c r="B773" i="1"/>
  <c r="D773" i="1"/>
  <c r="E773" i="1"/>
  <c r="B774" i="1"/>
  <c r="D774" i="1"/>
  <c r="E774" i="1"/>
  <c r="B775" i="1"/>
  <c r="D775" i="1"/>
  <c r="E775" i="1"/>
  <c r="B776" i="1"/>
  <c r="D776" i="1"/>
  <c r="E776" i="1"/>
  <c r="B777" i="1"/>
  <c r="D777" i="1"/>
  <c r="E777" i="1"/>
  <c r="B778" i="1"/>
  <c r="D778" i="1"/>
  <c r="E778" i="1"/>
  <c r="B779" i="1"/>
  <c r="D779" i="1"/>
  <c r="E779" i="1"/>
  <c r="B780" i="1"/>
  <c r="D780" i="1"/>
  <c r="E780" i="1"/>
  <c r="B781" i="1"/>
  <c r="D781" i="1"/>
  <c r="E781" i="1"/>
  <c r="B782" i="1"/>
  <c r="D782" i="1"/>
  <c r="E782" i="1"/>
  <c r="B783" i="1"/>
  <c r="D783" i="1"/>
  <c r="E783" i="1"/>
  <c r="B784" i="1"/>
  <c r="D784" i="1"/>
  <c r="E784" i="1"/>
  <c r="B785" i="1"/>
  <c r="D785" i="1"/>
  <c r="E785" i="1"/>
  <c r="B786" i="1"/>
  <c r="D786" i="1"/>
  <c r="E786" i="1"/>
  <c r="B787" i="1"/>
  <c r="D787" i="1"/>
  <c r="E787" i="1"/>
  <c r="B788" i="1"/>
  <c r="D788" i="1"/>
  <c r="E788" i="1"/>
  <c r="B789" i="1"/>
  <c r="D789" i="1"/>
  <c r="E789" i="1"/>
  <c r="B790" i="1"/>
  <c r="D790" i="1"/>
  <c r="E790" i="1"/>
  <c r="B791" i="1"/>
  <c r="D791" i="1"/>
  <c r="E791" i="1"/>
  <c r="B792" i="1"/>
  <c r="D792" i="1"/>
  <c r="E792" i="1"/>
  <c r="B793" i="1"/>
  <c r="D793" i="1"/>
  <c r="E793" i="1"/>
  <c r="B794" i="1"/>
  <c r="D794" i="1"/>
  <c r="E794" i="1"/>
  <c r="B795" i="1"/>
  <c r="D795" i="1"/>
  <c r="E795" i="1"/>
  <c r="B796" i="1"/>
  <c r="D796" i="1"/>
  <c r="E796" i="1"/>
  <c r="B797" i="1"/>
  <c r="D797" i="1"/>
  <c r="E797" i="1"/>
  <c r="B798" i="1"/>
  <c r="D798" i="1"/>
  <c r="E798" i="1"/>
  <c r="B799" i="1"/>
  <c r="D799" i="1"/>
  <c r="E799" i="1"/>
  <c r="B800" i="1"/>
  <c r="D800" i="1"/>
  <c r="E800" i="1"/>
  <c r="B801" i="1"/>
  <c r="D801" i="1"/>
  <c r="E801" i="1"/>
  <c r="B802" i="1"/>
  <c r="D802" i="1"/>
  <c r="E802" i="1"/>
  <c r="B803" i="1"/>
  <c r="D803" i="1"/>
  <c r="E803" i="1"/>
  <c r="B804" i="1"/>
  <c r="D804" i="1"/>
  <c r="E804" i="1"/>
  <c r="B805" i="1"/>
  <c r="D805" i="1"/>
  <c r="E805" i="1"/>
  <c r="B806" i="1"/>
  <c r="D806" i="1"/>
  <c r="E806" i="1"/>
  <c r="B807" i="1"/>
  <c r="D807" i="1"/>
  <c r="E807" i="1"/>
  <c r="B808" i="1"/>
  <c r="D808" i="1"/>
  <c r="E808" i="1"/>
  <c r="B809" i="1"/>
  <c r="D809" i="1"/>
  <c r="E809" i="1"/>
  <c r="B810" i="1"/>
  <c r="D810" i="1"/>
  <c r="E810" i="1"/>
  <c r="B811" i="1"/>
  <c r="D811" i="1"/>
  <c r="E811" i="1"/>
  <c r="B812" i="1"/>
  <c r="D812" i="1"/>
  <c r="E812" i="1"/>
  <c r="B813" i="1"/>
  <c r="D813" i="1"/>
  <c r="E813" i="1"/>
  <c r="B814" i="1"/>
  <c r="D814" i="1"/>
  <c r="E814" i="1"/>
  <c r="B815" i="1"/>
  <c r="D815" i="1"/>
  <c r="E815" i="1"/>
  <c r="B816" i="1"/>
  <c r="D816" i="1"/>
  <c r="E816" i="1"/>
  <c r="B817" i="1"/>
  <c r="D817" i="1"/>
  <c r="E817" i="1"/>
  <c r="B818" i="1"/>
  <c r="D818" i="1"/>
  <c r="E818" i="1"/>
  <c r="B819" i="1"/>
  <c r="D819" i="1"/>
  <c r="E819" i="1"/>
  <c r="B820" i="1"/>
  <c r="D820" i="1"/>
  <c r="E820" i="1"/>
  <c r="B821" i="1"/>
  <c r="D821" i="1"/>
  <c r="E821" i="1"/>
  <c r="B822" i="1"/>
  <c r="D822" i="1"/>
  <c r="E822" i="1"/>
  <c r="B823" i="1"/>
  <c r="D823" i="1"/>
  <c r="E823" i="1"/>
  <c r="B824" i="1"/>
  <c r="D824" i="1"/>
  <c r="E824" i="1"/>
  <c r="B825" i="1"/>
  <c r="D825" i="1"/>
  <c r="E825" i="1"/>
  <c r="B826" i="1"/>
  <c r="D826" i="1"/>
  <c r="E826" i="1"/>
  <c r="B827" i="1"/>
  <c r="D827" i="1"/>
  <c r="E827" i="1"/>
  <c r="B828" i="1"/>
  <c r="D828" i="1"/>
  <c r="E828" i="1"/>
  <c r="B829" i="1"/>
  <c r="D829" i="1"/>
  <c r="E829" i="1"/>
  <c r="B830" i="1"/>
  <c r="D830" i="1"/>
  <c r="E830" i="1"/>
  <c r="B831" i="1"/>
  <c r="D831" i="1"/>
  <c r="E831" i="1"/>
  <c r="B832" i="1"/>
  <c r="D832" i="1"/>
  <c r="E832" i="1"/>
  <c r="B833" i="1"/>
  <c r="D833" i="1"/>
  <c r="E833" i="1"/>
  <c r="B834" i="1"/>
  <c r="D834" i="1"/>
  <c r="E834" i="1"/>
  <c r="B835" i="1"/>
  <c r="D835" i="1"/>
  <c r="E835" i="1"/>
  <c r="B836" i="1"/>
  <c r="D836" i="1"/>
  <c r="E836" i="1"/>
  <c r="B837" i="1"/>
  <c r="D837" i="1"/>
  <c r="E837" i="1"/>
  <c r="B838" i="1"/>
  <c r="D838" i="1"/>
  <c r="E838" i="1"/>
  <c r="B839" i="1"/>
  <c r="D839" i="1"/>
  <c r="E839" i="1"/>
  <c r="B840" i="1"/>
  <c r="D840" i="1"/>
  <c r="E840" i="1"/>
  <c r="B841" i="1"/>
  <c r="D841" i="1"/>
  <c r="E841" i="1"/>
  <c r="B842" i="1"/>
  <c r="D842" i="1"/>
  <c r="E842" i="1"/>
  <c r="B843" i="1"/>
  <c r="D843" i="1"/>
  <c r="E843" i="1"/>
  <c r="B844" i="1"/>
  <c r="D844" i="1"/>
  <c r="E844" i="1"/>
  <c r="B845" i="1"/>
  <c r="D845" i="1"/>
  <c r="E845" i="1"/>
  <c r="B846" i="1"/>
  <c r="D846" i="1"/>
  <c r="E846" i="1"/>
  <c r="B847" i="1"/>
  <c r="D847" i="1"/>
  <c r="E847" i="1"/>
  <c r="B848" i="1"/>
  <c r="D848" i="1"/>
  <c r="E848" i="1"/>
  <c r="B849" i="1"/>
  <c r="D849" i="1"/>
  <c r="E849" i="1"/>
  <c r="B850" i="1"/>
  <c r="D850" i="1"/>
  <c r="E850" i="1"/>
  <c r="B851" i="1"/>
  <c r="D851" i="1"/>
  <c r="E851" i="1"/>
  <c r="B852" i="1"/>
  <c r="D852" i="1"/>
  <c r="E852" i="1"/>
  <c r="B853" i="1"/>
  <c r="D853" i="1"/>
  <c r="E853" i="1"/>
  <c r="B854" i="1"/>
  <c r="D854" i="1"/>
  <c r="E854" i="1"/>
  <c r="B855" i="1"/>
  <c r="D855" i="1"/>
  <c r="E855" i="1"/>
  <c r="B856" i="1"/>
  <c r="D856" i="1"/>
  <c r="E856" i="1"/>
  <c r="B857" i="1"/>
  <c r="D857" i="1"/>
  <c r="E857" i="1"/>
  <c r="B858" i="1"/>
  <c r="D858" i="1"/>
  <c r="E858" i="1"/>
  <c r="B859" i="1"/>
  <c r="D859" i="1"/>
  <c r="E859" i="1"/>
  <c r="B860" i="1"/>
  <c r="D860" i="1"/>
  <c r="E860" i="1"/>
  <c r="B861" i="1"/>
  <c r="D861" i="1"/>
  <c r="E861" i="1"/>
  <c r="B862" i="1"/>
  <c r="D862" i="1"/>
  <c r="E862" i="1"/>
  <c r="B863" i="1"/>
  <c r="D863" i="1"/>
  <c r="E863" i="1"/>
  <c r="B864" i="1"/>
  <c r="D864" i="1"/>
  <c r="E864" i="1"/>
  <c r="B865" i="1"/>
  <c r="D865" i="1"/>
  <c r="E865" i="1"/>
  <c r="B866" i="1"/>
  <c r="D866" i="1"/>
  <c r="E866" i="1"/>
  <c r="B867" i="1"/>
  <c r="D867" i="1"/>
  <c r="E867" i="1"/>
  <c r="B868" i="1"/>
  <c r="D868" i="1"/>
  <c r="E868" i="1"/>
  <c r="B869" i="1"/>
  <c r="D869" i="1"/>
  <c r="E869" i="1"/>
  <c r="B870" i="1"/>
  <c r="D870" i="1"/>
  <c r="E870" i="1"/>
  <c r="B871" i="1"/>
  <c r="D871" i="1"/>
  <c r="E871" i="1"/>
  <c r="B872" i="1"/>
  <c r="D872" i="1"/>
  <c r="E872" i="1"/>
  <c r="B873" i="1"/>
  <c r="D873" i="1"/>
  <c r="E873" i="1"/>
  <c r="B874" i="1"/>
  <c r="D874" i="1"/>
  <c r="E874" i="1"/>
  <c r="B875" i="1"/>
  <c r="D875" i="1"/>
  <c r="E875" i="1"/>
  <c r="B876" i="1"/>
  <c r="D876" i="1"/>
  <c r="E876" i="1"/>
  <c r="B877" i="1"/>
  <c r="D877" i="1"/>
  <c r="E877" i="1"/>
  <c r="B878" i="1"/>
  <c r="D878" i="1"/>
  <c r="E878" i="1"/>
  <c r="B879" i="1"/>
  <c r="D879" i="1"/>
  <c r="E879" i="1"/>
  <c r="B880" i="1"/>
  <c r="D880" i="1"/>
  <c r="E880" i="1"/>
  <c r="B881" i="1"/>
  <c r="D881" i="1"/>
  <c r="E881" i="1"/>
  <c r="B882" i="1"/>
  <c r="D882" i="1"/>
  <c r="E882" i="1"/>
  <c r="B883" i="1"/>
  <c r="D883" i="1"/>
  <c r="E883" i="1"/>
  <c r="B884" i="1"/>
  <c r="D884" i="1"/>
  <c r="E884" i="1"/>
  <c r="B885" i="1"/>
  <c r="D885" i="1"/>
  <c r="E885" i="1"/>
  <c r="B886" i="1"/>
  <c r="D886" i="1"/>
  <c r="E886" i="1"/>
  <c r="B887" i="1"/>
  <c r="D887" i="1"/>
  <c r="E887" i="1"/>
  <c r="B888" i="1"/>
  <c r="D888" i="1"/>
  <c r="E888" i="1"/>
  <c r="B889" i="1"/>
  <c r="D889" i="1"/>
  <c r="E889" i="1"/>
  <c r="B890" i="1"/>
  <c r="D890" i="1"/>
  <c r="E890" i="1"/>
  <c r="B891" i="1"/>
  <c r="D891" i="1"/>
  <c r="E891" i="1"/>
  <c r="B892" i="1"/>
  <c r="D892" i="1"/>
  <c r="E892" i="1"/>
  <c r="B893" i="1"/>
  <c r="D893" i="1"/>
  <c r="E893" i="1"/>
  <c r="B894" i="1"/>
  <c r="D894" i="1"/>
  <c r="E894" i="1"/>
  <c r="B895" i="1"/>
  <c r="D895" i="1"/>
  <c r="E895" i="1"/>
  <c r="B896" i="1"/>
  <c r="D896" i="1"/>
  <c r="E896" i="1"/>
  <c r="B897" i="1"/>
  <c r="D897" i="1"/>
  <c r="E897" i="1"/>
  <c r="B898" i="1"/>
  <c r="D898" i="1"/>
  <c r="E898" i="1"/>
  <c r="B899" i="1"/>
  <c r="D899" i="1"/>
  <c r="E899" i="1"/>
  <c r="B900" i="1"/>
  <c r="D900" i="1"/>
  <c r="E900" i="1"/>
  <c r="B901" i="1"/>
  <c r="D901" i="1"/>
  <c r="E901" i="1"/>
  <c r="B902" i="1"/>
  <c r="D902" i="1"/>
  <c r="E902" i="1"/>
  <c r="B903" i="1"/>
  <c r="D903" i="1"/>
  <c r="E903" i="1"/>
  <c r="B904" i="1"/>
  <c r="D904" i="1"/>
  <c r="E904" i="1"/>
  <c r="B905" i="1"/>
  <c r="D905" i="1"/>
  <c r="E905" i="1"/>
  <c r="B906" i="1"/>
  <c r="D906" i="1"/>
  <c r="E906" i="1"/>
  <c r="B907" i="1"/>
  <c r="D907" i="1"/>
  <c r="E907" i="1"/>
  <c r="B908" i="1"/>
  <c r="D908" i="1"/>
  <c r="E908" i="1"/>
  <c r="B909" i="1"/>
  <c r="D909" i="1"/>
  <c r="E909" i="1"/>
  <c r="B910" i="1"/>
  <c r="D910" i="1"/>
  <c r="E910" i="1"/>
  <c r="B911" i="1"/>
  <c r="D911" i="1"/>
  <c r="E911" i="1"/>
  <c r="B912" i="1"/>
  <c r="D912" i="1"/>
  <c r="E912" i="1"/>
  <c r="B913" i="1"/>
  <c r="D913" i="1"/>
  <c r="E913" i="1"/>
  <c r="B914" i="1"/>
  <c r="D914" i="1"/>
  <c r="E914" i="1"/>
  <c r="B915" i="1"/>
  <c r="D915" i="1"/>
  <c r="E915" i="1"/>
  <c r="B916" i="1"/>
  <c r="D916" i="1"/>
  <c r="E916" i="1"/>
  <c r="B917" i="1"/>
  <c r="D917" i="1"/>
  <c r="E917" i="1"/>
  <c r="B918" i="1"/>
  <c r="D918" i="1"/>
  <c r="E918" i="1"/>
  <c r="B919" i="1"/>
  <c r="D919" i="1"/>
  <c r="E919" i="1"/>
  <c r="B920" i="1"/>
  <c r="D920" i="1"/>
  <c r="E920" i="1"/>
  <c r="B921" i="1"/>
  <c r="D921" i="1"/>
  <c r="E921" i="1"/>
  <c r="B922" i="1"/>
  <c r="D922" i="1"/>
  <c r="E922" i="1"/>
  <c r="B923" i="1"/>
  <c r="D923" i="1"/>
  <c r="E923" i="1"/>
  <c r="B924" i="1"/>
  <c r="D924" i="1"/>
  <c r="E924" i="1"/>
  <c r="B925" i="1"/>
  <c r="D925" i="1"/>
  <c r="E925" i="1"/>
  <c r="B926" i="1"/>
  <c r="D926" i="1"/>
  <c r="E926" i="1"/>
  <c r="B927" i="1"/>
  <c r="D927" i="1"/>
  <c r="E927" i="1"/>
  <c r="B928" i="1"/>
  <c r="D928" i="1"/>
  <c r="E928" i="1"/>
  <c r="B929" i="1"/>
  <c r="D929" i="1"/>
  <c r="E929" i="1"/>
  <c r="B930" i="1"/>
  <c r="D930" i="1"/>
  <c r="E930" i="1"/>
  <c r="B931" i="1"/>
  <c r="D931" i="1"/>
  <c r="E931" i="1"/>
  <c r="B932" i="1"/>
  <c r="D932" i="1"/>
  <c r="E932" i="1"/>
  <c r="B933" i="1"/>
  <c r="D933" i="1"/>
  <c r="E933" i="1"/>
  <c r="B934" i="1"/>
  <c r="D934" i="1"/>
  <c r="E934" i="1"/>
  <c r="B935" i="1"/>
  <c r="D935" i="1"/>
  <c r="E935" i="1"/>
  <c r="B936" i="1"/>
  <c r="D936" i="1"/>
  <c r="E936" i="1"/>
  <c r="B937" i="1"/>
  <c r="D937" i="1"/>
  <c r="E937" i="1"/>
  <c r="B938" i="1"/>
  <c r="D938" i="1"/>
  <c r="E938" i="1"/>
  <c r="B939" i="1"/>
  <c r="D939" i="1"/>
  <c r="E939" i="1"/>
  <c r="B940" i="1"/>
  <c r="D940" i="1"/>
  <c r="E940" i="1"/>
  <c r="B941" i="1"/>
  <c r="D941" i="1"/>
  <c r="E941" i="1"/>
  <c r="B942" i="1"/>
  <c r="D942" i="1"/>
  <c r="E942" i="1"/>
  <c r="B943" i="1"/>
  <c r="D943" i="1"/>
  <c r="E943" i="1"/>
  <c r="B944" i="1"/>
  <c r="D944" i="1"/>
  <c r="E944" i="1"/>
  <c r="B945" i="1"/>
  <c r="D945" i="1"/>
  <c r="E945" i="1"/>
  <c r="B946" i="1"/>
  <c r="D946" i="1"/>
  <c r="E946" i="1"/>
  <c r="B947" i="1"/>
  <c r="D947" i="1"/>
  <c r="E947" i="1"/>
  <c r="B948" i="1"/>
  <c r="D948" i="1"/>
  <c r="E948" i="1"/>
  <c r="B949" i="1"/>
  <c r="D949" i="1"/>
  <c r="E949" i="1"/>
  <c r="B950" i="1"/>
  <c r="D950" i="1"/>
  <c r="E950" i="1"/>
  <c r="B951" i="1"/>
  <c r="D951" i="1"/>
  <c r="E951" i="1"/>
  <c r="B952" i="1"/>
  <c r="D952" i="1"/>
  <c r="E952" i="1"/>
  <c r="B953" i="1"/>
  <c r="D953" i="1"/>
  <c r="E953" i="1"/>
  <c r="B954" i="1"/>
  <c r="D954" i="1"/>
  <c r="E954" i="1"/>
  <c r="B955" i="1"/>
  <c r="D955" i="1"/>
  <c r="E955" i="1"/>
  <c r="B956" i="1"/>
  <c r="D956" i="1"/>
  <c r="E956" i="1"/>
  <c r="B957" i="1"/>
  <c r="D957" i="1"/>
  <c r="E957" i="1"/>
  <c r="B958" i="1"/>
  <c r="D958" i="1"/>
  <c r="E958" i="1"/>
  <c r="B959" i="1"/>
  <c r="D959" i="1"/>
  <c r="E959" i="1"/>
  <c r="B960" i="1"/>
  <c r="D960" i="1"/>
  <c r="E960" i="1"/>
  <c r="B961" i="1"/>
  <c r="D961" i="1"/>
  <c r="E961" i="1"/>
  <c r="B962" i="1"/>
  <c r="D962" i="1"/>
  <c r="E962" i="1"/>
  <c r="B963" i="1"/>
  <c r="D963" i="1"/>
  <c r="E963" i="1"/>
  <c r="B964" i="1"/>
  <c r="D964" i="1"/>
  <c r="E964" i="1"/>
  <c r="B965" i="1"/>
  <c r="D965" i="1"/>
  <c r="E965" i="1"/>
  <c r="B966" i="1"/>
  <c r="D966" i="1"/>
  <c r="E966" i="1"/>
  <c r="B967" i="1"/>
  <c r="D967" i="1"/>
  <c r="E967" i="1"/>
  <c r="B968" i="1"/>
  <c r="D968" i="1"/>
  <c r="E968" i="1"/>
  <c r="B969" i="1"/>
  <c r="D969" i="1"/>
  <c r="E969" i="1"/>
  <c r="B970" i="1"/>
  <c r="D970" i="1"/>
  <c r="E970" i="1"/>
  <c r="B971" i="1"/>
  <c r="D971" i="1"/>
  <c r="E971" i="1"/>
  <c r="B972" i="1"/>
  <c r="D972" i="1"/>
  <c r="E972" i="1"/>
  <c r="B973" i="1"/>
  <c r="D973" i="1"/>
  <c r="E973" i="1"/>
  <c r="B974" i="1"/>
  <c r="D974" i="1"/>
  <c r="E974" i="1"/>
  <c r="B975" i="1"/>
  <c r="D975" i="1"/>
  <c r="E975" i="1"/>
  <c r="B976" i="1"/>
  <c r="D976" i="1"/>
  <c r="E976" i="1"/>
  <c r="B977" i="1"/>
  <c r="D977" i="1"/>
  <c r="E977" i="1"/>
  <c r="B978" i="1"/>
  <c r="D978" i="1"/>
  <c r="E978" i="1"/>
  <c r="B979" i="1"/>
  <c r="D979" i="1"/>
  <c r="E979" i="1"/>
  <c r="B980" i="1"/>
  <c r="D980" i="1"/>
  <c r="E980" i="1"/>
  <c r="B981" i="1"/>
  <c r="D981" i="1"/>
  <c r="E981" i="1"/>
  <c r="B982" i="1"/>
  <c r="D982" i="1"/>
  <c r="E982" i="1"/>
  <c r="B983" i="1"/>
  <c r="D983" i="1"/>
  <c r="E983" i="1"/>
  <c r="B984" i="1"/>
  <c r="D984" i="1"/>
  <c r="E984" i="1"/>
  <c r="B985" i="1"/>
  <c r="D985" i="1"/>
  <c r="E985" i="1"/>
  <c r="B986" i="1"/>
  <c r="D986" i="1"/>
  <c r="E986" i="1"/>
  <c r="B987" i="1"/>
  <c r="D987" i="1"/>
  <c r="E987" i="1"/>
  <c r="B988" i="1"/>
  <c r="D988" i="1"/>
  <c r="E988" i="1"/>
  <c r="B989" i="1"/>
  <c r="D989" i="1"/>
  <c r="E989" i="1"/>
  <c r="B990" i="1"/>
  <c r="D990" i="1"/>
  <c r="E990" i="1"/>
  <c r="B991" i="1"/>
  <c r="D991" i="1"/>
  <c r="E991" i="1"/>
  <c r="B992" i="1"/>
  <c r="D992" i="1"/>
  <c r="E992" i="1"/>
  <c r="B993" i="1"/>
  <c r="D993" i="1"/>
  <c r="E993" i="1"/>
  <c r="B994" i="1"/>
  <c r="D994" i="1"/>
  <c r="E994" i="1"/>
  <c r="B995" i="1"/>
  <c r="D995" i="1"/>
  <c r="E995" i="1"/>
  <c r="B996" i="1"/>
  <c r="D996" i="1"/>
  <c r="E996" i="1"/>
  <c r="B997" i="1"/>
  <c r="D997" i="1"/>
  <c r="E997" i="1"/>
  <c r="B998" i="1"/>
  <c r="D998" i="1"/>
  <c r="E998" i="1"/>
  <c r="B999" i="1"/>
  <c r="D999" i="1"/>
  <c r="E999" i="1"/>
  <c r="B1000" i="1"/>
  <c r="D1000" i="1"/>
  <c r="E1000" i="1"/>
  <c r="B1001" i="1"/>
  <c r="D1001" i="1"/>
  <c r="E1001" i="1"/>
  <c r="B1002" i="1"/>
  <c r="D1002" i="1"/>
  <c r="E1002" i="1"/>
  <c r="B1003" i="1"/>
  <c r="D1003" i="1"/>
  <c r="E1003" i="1"/>
  <c r="B1004" i="1"/>
  <c r="D1004" i="1"/>
  <c r="E1004" i="1"/>
  <c r="B1005" i="1"/>
  <c r="D1005" i="1"/>
  <c r="E1005" i="1"/>
  <c r="B1006" i="1"/>
  <c r="D1006" i="1"/>
  <c r="E1006" i="1"/>
  <c r="B1007" i="1"/>
  <c r="D1007" i="1"/>
  <c r="E1007" i="1"/>
  <c r="B1008" i="1"/>
  <c r="D1008" i="1"/>
  <c r="E1008" i="1"/>
  <c r="B1009" i="1"/>
  <c r="D1009" i="1"/>
  <c r="E1009" i="1"/>
  <c r="B1010" i="1"/>
  <c r="D1010" i="1"/>
  <c r="E1010" i="1"/>
  <c r="B1011" i="1"/>
  <c r="D1011" i="1"/>
  <c r="E1011" i="1"/>
  <c r="B1012" i="1"/>
  <c r="D1012" i="1"/>
  <c r="E1012" i="1"/>
  <c r="B1013" i="1"/>
  <c r="D1013" i="1"/>
  <c r="E1013" i="1"/>
  <c r="B1014" i="1"/>
  <c r="D1014" i="1"/>
  <c r="E1014" i="1"/>
  <c r="B1015" i="1"/>
  <c r="D1015" i="1"/>
  <c r="E1015" i="1"/>
  <c r="B1016" i="1"/>
  <c r="D1016" i="1"/>
  <c r="E1016" i="1"/>
  <c r="B1017" i="1"/>
  <c r="D1017" i="1"/>
  <c r="E1017" i="1"/>
  <c r="B1018" i="1"/>
  <c r="D1018" i="1"/>
  <c r="E1018" i="1"/>
  <c r="B1019" i="1"/>
  <c r="D1019" i="1"/>
  <c r="E1019" i="1"/>
  <c r="B1020" i="1"/>
  <c r="D1020" i="1"/>
  <c r="E1020" i="1"/>
  <c r="B1021" i="1"/>
  <c r="D1021" i="1"/>
  <c r="E1021" i="1"/>
  <c r="B1022" i="1"/>
  <c r="D1022" i="1"/>
  <c r="E1022" i="1"/>
  <c r="B1023" i="1"/>
  <c r="D1023" i="1"/>
  <c r="E1023" i="1"/>
  <c r="B1024" i="1"/>
  <c r="D1024" i="1"/>
  <c r="E1024" i="1"/>
  <c r="B1025" i="1"/>
  <c r="D1025" i="1"/>
  <c r="E1025" i="1"/>
  <c r="B1026" i="1"/>
  <c r="D1026" i="1"/>
  <c r="E1026" i="1"/>
  <c r="B1027" i="1"/>
  <c r="D1027" i="1"/>
  <c r="E1027" i="1"/>
  <c r="B1028" i="1"/>
  <c r="D1028" i="1"/>
  <c r="E1028" i="1"/>
  <c r="B1029" i="1"/>
  <c r="D1029" i="1"/>
  <c r="E1029" i="1"/>
  <c r="B1030" i="1"/>
  <c r="D1030" i="1"/>
  <c r="E1030" i="1"/>
  <c r="B1031" i="1"/>
  <c r="D1031" i="1"/>
  <c r="E1031" i="1"/>
  <c r="B1032" i="1"/>
  <c r="D1032" i="1"/>
  <c r="E1032" i="1"/>
  <c r="B1033" i="1"/>
  <c r="D1033" i="1"/>
  <c r="E1033" i="1"/>
  <c r="B1034" i="1"/>
  <c r="D1034" i="1"/>
  <c r="E1034" i="1"/>
  <c r="B1035" i="1"/>
  <c r="D1035" i="1"/>
  <c r="E1035" i="1"/>
  <c r="B1036" i="1"/>
  <c r="D1036" i="1"/>
  <c r="E1036" i="1"/>
  <c r="B1037" i="1"/>
  <c r="D1037" i="1"/>
  <c r="E1037" i="1"/>
  <c r="B1038" i="1"/>
  <c r="D1038" i="1"/>
  <c r="E1038" i="1"/>
  <c r="B1039" i="1"/>
  <c r="D1039" i="1"/>
  <c r="E1039" i="1"/>
  <c r="B1040" i="1"/>
  <c r="D1040" i="1"/>
  <c r="E1040" i="1"/>
  <c r="B1041" i="1"/>
  <c r="D1041" i="1"/>
  <c r="E1041" i="1"/>
  <c r="B1042" i="1"/>
  <c r="D1042" i="1"/>
  <c r="E1042" i="1"/>
  <c r="B1043" i="1"/>
  <c r="D1043" i="1"/>
  <c r="E1043" i="1"/>
  <c r="B1044" i="1"/>
  <c r="D1044" i="1"/>
  <c r="E1044" i="1"/>
  <c r="B1045" i="1"/>
  <c r="D1045" i="1"/>
  <c r="E1045" i="1"/>
  <c r="B1046" i="1"/>
  <c r="D1046" i="1"/>
  <c r="E1046" i="1"/>
  <c r="B1047" i="1"/>
  <c r="D1047" i="1"/>
  <c r="E1047" i="1"/>
  <c r="B1048" i="1"/>
  <c r="D1048" i="1"/>
  <c r="E1048" i="1"/>
  <c r="B1049" i="1"/>
  <c r="D1049" i="1"/>
  <c r="E1049" i="1"/>
  <c r="B1050" i="1"/>
  <c r="D1050" i="1"/>
  <c r="E1050" i="1"/>
  <c r="B1051" i="1"/>
  <c r="D1051" i="1"/>
  <c r="E1051" i="1"/>
  <c r="B1052" i="1"/>
  <c r="D1052" i="1"/>
  <c r="E1052" i="1"/>
  <c r="B1053" i="1"/>
  <c r="D1053" i="1"/>
  <c r="E1053" i="1"/>
  <c r="B1054" i="1"/>
  <c r="D1054" i="1"/>
  <c r="E1054" i="1"/>
  <c r="B1055" i="1"/>
  <c r="D1055" i="1"/>
  <c r="E1055" i="1"/>
  <c r="B1056" i="1"/>
  <c r="D1056" i="1"/>
  <c r="E1056" i="1"/>
  <c r="B1057" i="1"/>
  <c r="D1057" i="1"/>
  <c r="E1057" i="1"/>
  <c r="B1058" i="1"/>
  <c r="D1058" i="1"/>
  <c r="E1058" i="1"/>
  <c r="B1059" i="1"/>
  <c r="D1059" i="1"/>
  <c r="E1059" i="1"/>
  <c r="B1060" i="1"/>
  <c r="D1060" i="1"/>
  <c r="E1060" i="1"/>
  <c r="B1061" i="1"/>
  <c r="D1061" i="1"/>
  <c r="E1061" i="1"/>
  <c r="B1062" i="1"/>
  <c r="D1062" i="1"/>
  <c r="E1062" i="1"/>
  <c r="B1063" i="1"/>
  <c r="D1063" i="1"/>
  <c r="E1063" i="1"/>
  <c r="B1064" i="1"/>
  <c r="D1064" i="1"/>
  <c r="E1064" i="1"/>
  <c r="B1065" i="1"/>
  <c r="D1065" i="1"/>
  <c r="E1065" i="1"/>
  <c r="B1066" i="1"/>
  <c r="D1066" i="1"/>
  <c r="E1066" i="1"/>
  <c r="B1067" i="1"/>
  <c r="D1067" i="1"/>
  <c r="E1067" i="1"/>
  <c r="B1068" i="1"/>
  <c r="D1068" i="1"/>
  <c r="E1068" i="1"/>
  <c r="B1069" i="1"/>
  <c r="D1069" i="1"/>
  <c r="E1069" i="1"/>
  <c r="B1070" i="1"/>
  <c r="D1070" i="1"/>
  <c r="E1070" i="1"/>
  <c r="B1071" i="1"/>
  <c r="D1071" i="1"/>
  <c r="E1071" i="1"/>
  <c r="B1072" i="1"/>
  <c r="D1072" i="1"/>
  <c r="E1072" i="1"/>
  <c r="B1073" i="1"/>
  <c r="D1073" i="1"/>
  <c r="E1073" i="1"/>
  <c r="B1074" i="1"/>
  <c r="D1074" i="1"/>
  <c r="E1074" i="1"/>
  <c r="B1075" i="1"/>
  <c r="D1075" i="1"/>
  <c r="E1075" i="1"/>
  <c r="B1076" i="1"/>
  <c r="D1076" i="1"/>
  <c r="E1076" i="1"/>
  <c r="B1077" i="1"/>
  <c r="D1077" i="1"/>
  <c r="E1077" i="1"/>
  <c r="B1078" i="1"/>
  <c r="D1078" i="1"/>
  <c r="E1078" i="1"/>
  <c r="B1079" i="1"/>
  <c r="D1079" i="1"/>
  <c r="E1079" i="1"/>
  <c r="B1080" i="1"/>
  <c r="D1080" i="1"/>
  <c r="E1080" i="1"/>
  <c r="B1081" i="1"/>
  <c r="D1081" i="1"/>
  <c r="E1081" i="1"/>
  <c r="B1082" i="1"/>
  <c r="D1082" i="1"/>
  <c r="E1082" i="1"/>
  <c r="B1083" i="1"/>
  <c r="D1083" i="1"/>
  <c r="E1083" i="1"/>
  <c r="B1084" i="1"/>
  <c r="D1084" i="1"/>
  <c r="E1084" i="1"/>
  <c r="B1085" i="1"/>
  <c r="D1085" i="1"/>
  <c r="E1085" i="1"/>
  <c r="B1086" i="1"/>
  <c r="D1086" i="1"/>
  <c r="E1086" i="1"/>
  <c r="B1087" i="1"/>
  <c r="D1087" i="1"/>
  <c r="E1087" i="1"/>
  <c r="B1088" i="1"/>
  <c r="D1088" i="1"/>
  <c r="E1088" i="1"/>
  <c r="B1089" i="1"/>
  <c r="D1089" i="1"/>
  <c r="E1089" i="1"/>
  <c r="B1090" i="1"/>
  <c r="D1090" i="1"/>
  <c r="E1090" i="1"/>
  <c r="B1091" i="1"/>
  <c r="D1091" i="1"/>
  <c r="E1091" i="1"/>
  <c r="B1092" i="1"/>
  <c r="D1092" i="1"/>
  <c r="E1092" i="1"/>
  <c r="B1093" i="1"/>
  <c r="D1093" i="1"/>
  <c r="E1093" i="1"/>
  <c r="B1094" i="1"/>
  <c r="D1094" i="1"/>
  <c r="E1094" i="1"/>
  <c r="B1095" i="1"/>
  <c r="D1095" i="1"/>
  <c r="E1095" i="1"/>
  <c r="B1096" i="1"/>
  <c r="D1096" i="1"/>
  <c r="E1096" i="1"/>
  <c r="B1097" i="1"/>
  <c r="D1097" i="1"/>
  <c r="E1097" i="1"/>
  <c r="B1098" i="1"/>
  <c r="D1098" i="1"/>
  <c r="E1098" i="1"/>
  <c r="B1099" i="1"/>
  <c r="D1099" i="1"/>
  <c r="E1099" i="1"/>
  <c r="B1100" i="1"/>
  <c r="D1100" i="1"/>
  <c r="E1100" i="1"/>
  <c r="B1101" i="1"/>
  <c r="D1101" i="1"/>
  <c r="E1101" i="1"/>
  <c r="B1102" i="1"/>
  <c r="D1102" i="1"/>
  <c r="E1102" i="1"/>
  <c r="B1103" i="1"/>
  <c r="D1103" i="1"/>
  <c r="E1103" i="1"/>
  <c r="B1104" i="1"/>
  <c r="D1104" i="1"/>
  <c r="E1104" i="1"/>
  <c r="B1105" i="1"/>
  <c r="D1105" i="1"/>
  <c r="E1105" i="1"/>
  <c r="B1106" i="1"/>
  <c r="D1106" i="1"/>
  <c r="E1106" i="1"/>
  <c r="B1107" i="1"/>
  <c r="D1107" i="1"/>
  <c r="E1107" i="1"/>
  <c r="B1108" i="1"/>
  <c r="D1108" i="1"/>
  <c r="E1108" i="1"/>
  <c r="B1109" i="1"/>
  <c r="D1109" i="1"/>
  <c r="E1109" i="1"/>
  <c r="B1110" i="1"/>
  <c r="D1110" i="1"/>
  <c r="E1110" i="1"/>
  <c r="B1111" i="1"/>
  <c r="D1111" i="1"/>
  <c r="E1111" i="1"/>
  <c r="B1112" i="1"/>
  <c r="D1112" i="1"/>
  <c r="E1112" i="1"/>
  <c r="B1113" i="1"/>
  <c r="D1113" i="1"/>
  <c r="E1113" i="1"/>
  <c r="B1114" i="1"/>
  <c r="D1114" i="1"/>
  <c r="E1114" i="1"/>
  <c r="B1115" i="1"/>
  <c r="D1115" i="1"/>
  <c r="E1115" i="1"/>
  <c r="B1116" i="1"/>
  <c r="D1116" i="1"/>
  <c r="E1116" i="1"/>
  <c r="B1117" i="1"/>
  <c r="D1117" i="1"/>
  <c r="E1117" i="1"/>
  <c r="B1118" i="1"/>
  <c r="D1118" i="1"/>
  <c r="E1118" i="1"/>
  <c r="B1119" i="1"/>
  <c r="D1119" i="1"/>
  <c r="E1119" i="1"/>
  <c r="B1120" i="1"/>
  <c r="D1120" i="1"/>
  <c r="E1120" i="1"/>
  <c r="B1121" i="1"/>
  <c r="D1121" i="1"/>
  <c r="E1121" i="1"/>
  <c r="B1122" i="1"/>
  <c r="D1122" i="1"/>
  <c r="E1122" i="1"/>
  <c r="B1123" i="1"/>
  <c r="D1123" i="1"/>
  <c r="E1123" i="1"/>
  <c r="B1124" i="1"/>
  <c r="D1124" i="1"/>
  <c r="E1124" i="1"/>
  <c r="B1125" i="1"/>
  <c r="D1125" i="1"/>
  <c r="E1125" i="1"/>
  <c r="B1126" i="1"/>
  <c r="D1126" i="1"/>
  <c r="E1126" i="1"/>
  <c r="B1127" i="1"/>
  <c r="D1127" i="1"/>
  <c r="E1127" i="1"/>
  <c r="B1128" i="1"/>
  <c r="D1128" i="1"/>
  <c r="E1128" i="1"/>
  <c r="B1129" i="1"/>
  <c r="D1129" i="1"/>
  <c r="E1129" i="1"/>
  <c r="B1130" i="1"/>
  <c r="D1130" i="1"/>
  <c r="E1130" i="1"/>
  <c r="B1131" i="1"/>
  <c r="D1131" i="1"/>
  <c r="E1131" i="1"/>
  <c r="B1132" i="1"/>
  <c r="D1132" i="1"/>
  <c r="E1132" i="1"/>
  <c r="B1133" i="1"/>
  <c r="D1133" i="1"/>
  <c r="E1133" i="1"/>
  <c r="B1134" i="1"/>
  <c r="D1134" i="1"/>
  <c r="E1134" i="1"/>
  <c r="B1135" i="1"/>
  <c r="D1135" i="1"/>
  <c r="E1135" i="1"/>
  <c r="B1136" i="1"/>
  <c r="D1136" i="1"/>
  <c r="E1136" i="1"/>
  <c r="B1137" i="1"/>
  <c r="D1137" i="1"/>
  <c r="E1137" i="1"/>
  <c r="B1138" i="1"/>
  <c r="D1138" i="1"/>
  <c r="E1138" i="1"/>
  <c r="B1139" i="1"/>
  <c r="D1139" i="1"/>
  <c r="E1139" i="1"/>
  <c r="B1140" i="1"/>
  <c r="D1140" i="1"/>
  <c r="E1140" i="1"/>
  <c r="B1141" i="1"/>
  <c r="D1141" i="1"/>
  <c r="E1141" i="1"/>
  <c r="B1142" i="1"/>
  <c r="D1142" i="1"/>
  <c r="E1142" i="1"/>
  <c r="B1143" i="1"/>
  <c r="D1143" i="1"/>
  <c r="E1143" i="1"/>
  <c r="B1144" i="1"/>
  <c r="D1144" i="1"/>
  <c r="E1144" i="1"/>
  <c r="B1145" i="1"/>
  <c r="D1145" i="1"/>
  <c r="E1145" i="1"/>
  <c r="B1146" i="1"/>
  <c r="D1146" i="1"/>
  <c r="E1146" i="1"/>
  <c r="B1147" i="1"/>
  <c r="D1147" i="1"/>
  <c r="E1147" i="1"/>
  <c r="B1148" i="1"/>
  <c r="D1148" i="1"/>
  <c r="E1148" i="1"/>
  <c r="B1149" i="1"/>
  <c r="D1149" i="1"/>
  <c r="E1149" i="1"/>
  <c r="B1150" i="1"/>
  <c r="D1150" i="1"/>
  <c r="E1150" i="1"/>
  <c r="B1151" i="1"/>
  <c r="D1151" i="1"/>
  <c r="E1151" i="1"/>
  <c r="B1152" i="1"/>
  <c r="D1152" i="1"/>
  <c r="E1152" i="1"/>
  <c r="B1153" i="1"/>
  <c r="D1153" i="1"/>
  <c r="E1153" i="1"/>
  <c r="B1154" i="1"/>
  <c r="D1154" i="1"/>
  <c r="E1154" i="1"/>
  <c r="B1155" i="1"/>
  <c r="D1155" i="1"/>
  <c r="E1155" i="1"/>
  <c r="B1156" i="1"/>
  <c r="D1156" i="1"/>
  <c r="E1156" i="1"/>
  <c r="B1157" i="1"/>
  <c r="D1157" i="1"/>
  <c r="E1157" i="1"/>
  <c r="B1158" i="1"/>
  <c r="D1158" i="1"/>
  <c r="E1158" i="1"/>
  <c r="B1159" i="1"/>
  <c r="D1159" i="1"/>
  <c r="E1159" i="1"/>
  <c r="B1160" i="1"/>
  <c r="D1160" i="1"/>
  <c r="E1160" i="1"/>
  <c r="B1161" i="1"/>
  <c r="D1161" i="1"/>
  <c r="E1161" i="1"/>
  <c r="B1162" i="1"/>
  <c r="D1162" i="1"/>
  <c r="E1162" i="1"/>
  <c r="B1163" i="1"/>
  <c r="D1163" i="1"/>
  <c r="E1163" i="1"/>
  <c r="B1164" i="1"/>
  <c r="D1164" i="1"/>
  <c r="E1164" i="1"/>
  <c r="B1165" i="1"/>
  <c r="D1165" i="1"/>
  <c r="E1165" i="1"/>
  <c r="B1166" i="1"/>
  <c r="D1166" i="1"/>
  <c r="E1166" i="1"/>
  <c r="B1167" i="1"/>
  <c r="D1167" i="1"/>
  <c r="E1167" i="1"/>
  <c r="B1168" i="1"/>
  <c r="D1168" i="1"/>
  <c r="E1168" i="1"/>
  <c r="B1169" i="1"/>
  <c r="D1169" i="1"/>
  <c r="E1169" i="1"/>
  <c r="B1170" i="1"/>
  <c r="D1170" i="1"/>
  <c r="E1170" i="1"/>
  <c r="B1171" i="1"/>
  <c r="D1171" i="1"/>
  <c r="E1171" i="1"/>
  <c r="B1172" i="1"/>
  <c r="D1172" i="1"/>
  <c r="E1172" i="1"/>
  <c r="B1173" i="1"/>
  <c r="D1173" i="1"/>
  <c r="E1173" i="1"/>
  <c r="B1174" i="1"/>
  <c r="D1174" i="1"/>
  <c r="E1174" i="1"/>
  <c r="B1175" i="1"/>
  <c r="D1175" i="1"/>
  <c r="E1175" i="1"/>
  <c r="B1176" i="1"/>
  <c r="D1176" i="1"/>
  <c r="E1176" i="1"/>
  <c r="B1177" i="1"/>
  <c r="D1177" i="1"/>
  <c r="E1177" i="1"/>
  <c r="B1178" i="1"/>
  <c r="D1178" i="1"/>
  <c r="E1178" i="1"/>
  <c r="B1179" i="1"/>
  <c r="D1179" i="1"/>
  <c r="E1179" i="1"/>
  <c r="B1180" i="1"/>
  <c r="D1180" i="1"/>
  <c r="E1180" i="1"/>
  <c r="B1181" i="1"/>
  <c r="D1181" i="1"/>
  <c r="E1181" i="1"/>
  <c r="B1182" i="1"/>
  <c r="D1182" i="1"/>
  <c r="E1182" i="1"/>
  <c r="B1183" i="1"/>
  <c r="D1183" i="1"/>
  <c r="E1183" i="1"/>
  <c r="B1184" i="1"/>
  <c r="D1184" i="1"/>
  <c r="E1184" i="1"/>
  <c r="B1185" i="1"/>
  <c r="D1185" i="1"/>
  <c r="E1185" i="1"/>
  <c r="B1186" i="1"/>
  <c r="D1186" i="1"/>
  <c r="E1186" i="1"/>
  <c r="B1187" i="1"/>
  <c r="D1187" i="1"/>
  <c r="E1187" i="1"/>
  <c r="B1188" i="1"/>
  <c r="D1188" i="1"/>
  <c r="E1188" i="1"/>
  <c r="B1189" i="1"/>
  <c r="D1189" i="1"/>
  <c r="E1189" i="1"/>
  <c r="B1190" i="1"/>
  <c r="D1190" i="1"/>
  <c r="E1190" i="1"/>
  <c r="B1191" i="1"/>
  <c r="D1191" i="1"/>
  <c r="E1191" i="1"/>
  <c r="B1192" i="1"/>
  <c r="D1192" i="1"/>
  <c r="E1192" i="1"/>
  <c r="B1193" i="1"/>
  <c r="D1193" i="1"/>
  <c r="E1193" i="1"/>
  <c r="B1194" i="1"/>
  <c r="D1194" i="1"/>
  <c r="E1194" i="1"/>
  <c r="B1195" i="1"/>
  <c r="D1195" i="1"/>
  <c r="E1195" i="1"/>
  <c r="B1196" i="1"/>
  <c r="D1196" i="1"/>
  <c r="E1196" i="1"/>
  <c r="B1197" i="1"/>
  <c r="D1197" i="1"/>
  <c r="E1197" i="1"/>
  <c r="B1198" i="1"/>
  <c r="D1198" i="1"/>
  <c r="E1198" i="1"/>
  <c r="B1199" i="1"/>
  <c r="D1199" i="1"/>
  <c r="E1199" i="1"/>
  <c r="B1200" i="1"/>
  <c r="D1200" i="1"/>
  <c r="E1200" i="1"/>
  <c r="B1201" i="1"/>
  <c r="D1201" i="1"/>
  <c r="E1201" i="1"/>
  <c r="B1202" i="1"/>
  <c r="D1202" i="1"/>
  <c r="E1202" i="1"/>
  <c r="B1203" i="1"/>
  <c r="D1203" i="1"/>
  <c r="E1203" i="1"/>
  <c r="B1204" i="1"/>
  <c r="D1204" i="1"/>
  <c r="E1204" i="1"/>
  <c r="B1205" i="1"/>
  <c r="D1205" i="1"/>
  <c r="E1205" i="1"/>
  <c r="B1206" i="1"/>
  <c r="D1206" i="1"/>
  <c r="E1206" i="1"/>
  <c r="B1207" i="1"/>
  <c r="D1207" i="1"/>
  <c r="E1207" i="1"/>
  <c r="B1208" i="1"/>
  <c r="D1208" i="1"/>
  <c r="E1208" i="1"/>
  <c r="B1209" i="1"/>
  <c r="D1209" i="1"/>
  <c r="E1209" i="1"/>
  <c r="B1210" i="1"/>
  <c r="D1210" i="1"/>
  <c r="E1210" i="1"/>
  <c r="B1211" i="1"/>
  <c r="D1211" i="1"/>
  <c r="E1211" i="1"/>
  <c r="B1212" i="1"/>
  <c r="D1212" i="1"/>
  <c r="E1212" i="1"/>
  <c r="B1213" i="1"/>
  <c r="D1213" i="1"/>
  <c r="E1213" i="1"/>
  <c r="B1214" i="1"/>
  <c r="D1214" i="1"/>
  <c r="E1214" i="1"/>
  <c r="B1215" i="1"/>
  <c r="D1215" i="1"/>
  <c r="E1215" i="1"/>
  <c r="B1216" i="1"/>
  <c r="D1216" i="1"/>
  <c r="E1216" i="1"/>
  <c r="B1217" i="1"/>
  <c r="D1217" i="1"/>
  <c r="E1217" i="1"/>
  <c r="B1218" i="1"/>
  <c r="D1218" i="1"/>
  <c r="E1218" i="1"/>
  <c r="B1219" i="1"/>
  <c r="D1219" i="1"/>
  <c r="E1219" i="1"/>
  <c r="B1220" i="1"/>
  <c r="D1220" i="1"/>
  <c r="E1220" i="1"/>
  <c r="B1221" i="1"/>
  <c r="D1221" i="1"/>
  <c r="E1221" i="1"/>
  <c r="B1222" i="1"/>
  <c r="D1222" i="1"/>
  <c r="E1222" i="1"/>
  <c r="B1223" i="1"/>
  <c r="D1223" i="1"/>
  <c r="E1223" i="1"/>
  <c r="B1224" i="1"/>
  <c r="D1224" i="1"/>
  <c r="E1224" i="1"/>
  <c r="B1225" i="1"/>
  <c r="D1225" i="1"/>
  <c r="E1225" i="1"/>
  <c r="B1226" i="1"/>
  <c r="D1226" i="1"/>
  <c r="E1226" i="1"/>
  <c r="B1227" i="1"/>
  <c r="D1227" i="1"/>
  <c r="E1227" i="1"/>
  <c r="B1228" i="1"/>
  <c r="D1228" i="1"/>
  <c r="E1228" i="1"/>
  <c r="B1229" i="1"/>
  <c r="D1229" i="1"/>
  <c r="E1229" i="1"/>
  <c r="B1230" i="1"/>
  <c r="D1230" i="1"/>
  <c r="E1230" i="1"/>
  <c r="B1231" i="1"/>
  <c r="D1231" i="1"/>
  <c r="E1231" i="1"/>
  <c r="B1232" i="1"/>
  <c r="D1232" i="1"/>
  <c r="E1232" i="1"/>
  <c r="B1233" i="1"/>
  <c r="D1233" i="1"/>
  <c r="E1233" i="1"/>
  <c r="B1234" i="1"/>
  <c r="D1234" i="1"/>
  <c r="E1234" i="1"/>
  <c r="B1235" i="1"/>
  <c r="D1235" i="1"/>
  <c r="E1235" i="1"/>
  <c r="B1236" i="1"/>
  <c r="D1236" i="1"/>
  <c r="E1236" i="1"/>
  <c r="B1237" i="1"/>
  <c r="D1237" i="1"/>
  <c r="E1237" i="1"/>
  <c r="B1238" i="1"/>
  <c r="D1238" i="1"/>
  <c r="E1238" i="1"/>
  <c r="B1239" i="1"/>
  <c r="D1239" i="1"/>
  <c r="E1239" i="1"/>
  <c r="B1240" i="1"/>
  <c r="D1240" i="1"/>
  <c r="E1240" i="1"/>
  <c r="B1241" i="1"/>
  <c r="D1241" i="1"/>
  <c r="E1241" i="1"/>
  <c r="B1242" i="1"/>
  <c r="D1242" i="1"/>
  <c r="E1242" i="1"/>
  <c r="B1243" i="1"/>
  <c r="D1243" i="1"/>
  <c r="E1243" i="1"/>
  <c r="B1244" i="1"/>
  <c r="D1244" i="1"/>
  <c r="E1244" i="1"/>
  <c r="B1245" i="1"/>
  <c r="D1245" i="1"/>
  <c r="E1245" i="1"/>
  <c r="B1246" i="1"/>
  <c r="D1246" i="1"/>
  <c r="E1246" i="1"/>
  <c r="B1247" i="1"/>
  <c r="D1247" i="1"/>
  <c r="E1247" i="1"/>
  <c r="B1248" i="1"/>
  <c r="D1248" i="1"/>
  <c r="E1248" i="1"/>
  <c r="B1249" i="1"/>
  <c r="D1249" i="1"/>
  <c r="E1249" i="1"/>
  <c r="B1250" i="1"/>
  <c r="D1250" i="1"/>
  <c r="E1250" i="1"/>
  <c r="B1251" i="1"/>
  <c r="D1251" i="1"/>
  <c r="E1251" i="1"/>
  <c r="B1252" i="1"/>
  <c r="D1252" i="1"/>
  <c r="E1252" i="1"/>
  <c r="J75" i="2" l="1"/>
  <c r="V4" i="2" s="1"/>
  <c r="U4" i="2" s="1"/>
  <c r="J53" i="2"/>
  <c r="V5" i="2" s="1"/>
  <c r="U5" i="2" s="1"/>
  <c r="J101" i="2"/>
  <c r="V3" i="2" s="1"/>
  <c r="U3" i="2" s="1"/>
  <c r="J31" i="2"/>
  <c r="V2" i="2" s="1"/>
  <c r="U2" i="2" s="1"/>
</calcChain>
</file>

<file path=xl/sharedStrings.xml><?xml version="1.0" encoding="utf-8"?>
<sst xmlns="http://schemas.openxmlformats.org/spreadsheetml/2006/main" count="1501" uniqueCount="44">
  <si>
    <t>Dipendente</t>
  </si>
  <si>
    <t>Descr.Dipendente</t>
  </si>
  <si>
    <t>Giorno Riferimento</t>
  </si>
  <si>
    <t>Timbrature Cartellino</t>
  </si>
  <si>
    <t>Causali Assenza</t>
  </si>
  <si>
    <t>Assente tutto il giorno</t>
  </si>
  <si>
    <t>Ore Assenza</t>
  </si>
  <si>
    <t>S</t>
  </si>
  <si>
    <t>SERV PERSONA</t>
  </si>
  <si>
    <t>TECNICO</t>
  </si>
  <si>
    <t>AAGG</t>
  </si>
  <si>
    <t>FINANZIARIO</t>
  </si>
  <si>
    <t>Periodo riferimento anno intero</t>
  </si>
  <si>
    <t>Data</t>
  </si>
  <si>
    <t>Festività</t>
  </si>
  <si>
    <t>CAPODANNO</t>
  </si>
  <si>
    <t>EPIFANIA</t>
  </si>
  <si>
    <t>PASQUA</t>
  </si>
  <si>
    <t>LUNEDì ANGELO</t>
  </si>
  <si>
    <t>LIBERAZIONE</t>
  </si>
  <si>
    <t>FESTA LAVORO</t>
  </si>
  <si>
    <t>F. REPUBBLICA</t>
  </si>
  <si>
    <t>ASSUNZIONE</t>
  </si>
  <si>
    <t>SANTI</t>
  </si>
  <si>
    <t>PATRONO RUFINA</t>
  </si>
  <si>
    <t>IMMACOLATA</t>
  </si>
  <si>
    <t>NATALE</t>
  </si>
  <si>
    <t>S. STEFANO</t>
  </si>
  <si>
    <t>TOTALE AFFARI GENERALI</t>
  </si>
  <si>
    <t>TOTALE FINANZIARIO</t>
  </si>
  <si>
    <t>TOTALE SERV PERSONA</t>
  </si>
  <si>
    <t>TOTALE TECNICO</t>
  </si>
  <si>
    <t xml:space="preserve">ANNO </t>
  </si>
  <si>
    <t>PERIODO</t>
  </si>
  <si>
    <t>AREA/SERVIZIO</t>
  </si>
  <si>
    <t>N. DIPENDENTI</t>
  </si>
  <si>
    <t>N. GIORNI LAVORATIVI</t>
  </si>
  <si>
    <t>% PRESENZE</t>
  </si>
  <si>
    <t>% ASSENZE</t>
  </si>
  <si>
    <t>AFFARI GENERALI</t>
  </si>
  <si>
    <t>GESTIONE DEL TERRITORIO</t>
  </si>
  <si>
    <t>SERV. ALLA PERSONA</t>
  </si>
  <si>
    <t>SERV. FINANZIARIO</t>
  </si>
  <si>
    <t>OTT-DIC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</si>
</sst>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20" fontId="0" fillId="0" borderId="0" xfId="0" applyNumberFormat="1"/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Border="1" applyAlignment="1">
      <alignment horizontal="center"/>
    </xf>
    <xf numFmtId="14" fontId="0" fillId="0" borderId="12" xfId="0" applyNumberFormat="1" applyBorder="1"/>
    <xf numFmtId="0" fontId="0" fillId="0" borderId="12" xfId="0" applyBorder="1"/>
    <xf numFmtId="14" fontId="0" fillId="33" borderId="12" xfId="0" applyNumberFormat="1" applyFill="1" applyBorder="1"/>
    <xf numFmtId="0" fontId="0" fillId="33" borderId="12" xfId="0" applyFill="1" applyBorder="1"/>
    <xf numFmtId="14" fontId="0" fillId="34" borderId="12" xfId="0" applyNumberFormat="1" applyFill="1" applyBorder="1"/>
    <xf numFmtId="0" fontId="0" fillId="34" borderId="12" xfId="0" applyFill="1" applyBorder="1"/>
    <xf numFmtId="0" fontId="1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0" fontId="0" fillId="0" borderId="12" xfId="0" applyNumberFormat="1" applyBorder="1"/>
    <xf numFmtId="10" fontId="0" fillId="0" borderId="12" xfId="1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F45D-2522-49A5-9BC3-8C4AC2FAD722}">
  <dimension ref="A1:G1252"/>
  <sheetViews>
    <sheetView topLeftCell="B1" workbookViewId="0">
      <selection sqref="A1:G1048576"/>
    </sheetView>
  </sheetViews>
  <sheetFormatPr defaultRowHeight="15" x14ac:dyDescent="0.25"/>
  <cols>
    <col min="1" max="1" width="11.5703125" bestFit="1" customWidth="1"/>
    <col min="2" max="2" width="23" bestFit="1" customWidth="1"/>
    <col min="3" max="3" width="18.42578125" bestFit="1" customWidth="1"/>
    <col min="4" max="4" width="34.42578125" bestFit="1" customWidth="1"/>
    <col min="5" max="5" width="63.28515625" bestFit="1" customWidth="1"/>
    <col min="6" max="6" width="21" bestFit="1" customWidth="1"/>
    <col min="7" max="7" width="11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27</v>
      </c>
      <c r="B2" t="str">
        <f>"BECHERINI GINO"</f>
        <v>BECHERINI GINO</v>
      </c>
      <c r="C2" s="1">
        <v>45658</v>
      </c>
      <c r="D2" t="str">
        <f>"Giorno Festivo"</f>
        <v>Giorno Festivo</v>
      </c>
      <c r="E2" t="str">
        <f>"4509 COMANDO AD ALTRO ENTE - RETRIBUITO (SOLO DESCR.)"</f>
        <v>4509 COMANDO AD ALTRO ENTE - RETRIBUITO (SOLO DESCR.)</v>
      </c>
      <c r="F2" t="s">
        <v>7</v>
      </c>
      <c r="G2" s="2">
        <v>0.25</v>
      </c>
    </row>
    <row r="3" spans="1:7" x14ac:dyDescent="0.25">
      <c r="A3">
        <v>1346</v>
      </c>
      <c r="B3" t="str">
        <f>"MARRONCINI SARA"</f>
        <v>MARRONCINI SARA</v>
      </c>
      <c r="C3" s="1">
        <v>45658</v>
      </c>
      <c r="D3" t="str">
        <f>"Giorno Festivo"</f>
        <v>Giorno Festivo</v>
      </c>
      <c r="E3" t="str">
        <f>"4509 COMANDO AD ALTRO ENTE - RETRIBUITO (SOLO DESCR.)"</f>
        <v>4509 COMANDO AD ALTRO ENTE - RETRIBUITO (SOLO DESCR.)</v>
      </c>
      <c r="F3" t="s">
        <v>7</v>
      </c>
      <c r="G3" s="2">
        <v>0.25</v>
      </c>
    </row>
    <row r="4" spans="1:7" x14ac:dyDescent="0.25">
      <c r="A4">
        <v>11021</v>
      </c>
      <c r="B4" t="str">
        <f>"PECORARO  NADIA"</f>
        <v>PECORARO  NADIA</v>
      </c>
      <c r="C4" s="1">
        <v>45925</v>
      </c>
      <c r="D4" t="str">
        <f>"Assente dal 25/09/2025 al 05/11/2025"</f>
        <v>Assente dal 25/09/2025 al 05/11/2025</v>
      </c>
      <c r="E4" t="str">
        <f>"1513 MALATTIA PATOLOGIE GRAVI"</f>
        <v>1513 MALATTIA PATOLOGIE GRAVI</v>
      </c>
      <c r="F4" t="s">
        <v>7</v>
      </c>
      <c r="G4" s="2">
        <v>0.375</v>
      </c>
    </row>
    <row r="5" spans="1:7" x14ac:dyDescent="0.25">
      <c r="A5">
        <v>1</v>
      </c>
      <c r="B5" t="str">
        <f>"ANGIOLINI RENATO"</f>
        <v>ANGIOLINI RENATO</v>
      </c>
      <c r="C5" s="1">
        <v>45931</v>
      </c>
      <c r="D5" t="str">
        <f>"Assente il 01/10/2025"</f>
        <v>Assente il 01/10/2025</v>
      </c>
      <c r="E5" t="str">
        <f t="shared" ref="E5:E15" si="0">" "</f>
        <v xml:space="preserve"> </v>
      </c>
      <c r="F5" t="s">
        <v>7</v>
      </c>
      <c r="G5" s="2">
        <v>0.25</v>
      </c>
    </row>
    <row r="6" spans="1:7" x14ac:dyDescent="0.25">
      <c r="A6">
        <v>150</v>
      </c>
      <c r="B6" t="str">
        <f>"SARTI CRISTINA"</f>
        <v>SARTI CRISTINA</v>
      </c>
      <c r="C6" s="1">
        <v>45931</v>
      </c>
      <c r="D6" t="str">
        <f>"Assente il 01/10/2025"</f>
        <v>Assente il 01/10/2025</v>
      </c>
      <c r="E6" t="str">
        <f t="shared" si="0"/>
        <v xml:space="preserve"> </v>
      </c>
      <c r="F6" t="s">
        <v>7</v>
      </c>
      <c r="G6" s="2">
        <v>0.25</v>
      </c>
    </row>
    <row r="7" spans="1:7" x14ac:dyDescent="0.25">
      <c r="A7">
        <v>10023</v>
      </c>
      <c r="B7" t="str">
        <f>"FALLANI ANDREA"</f>
        <v>FALLANI ANDREA</v>
      </c>
      <c r="C7" s="1">
        <v>45931</v>
      </c>
      <c r="D7" t="str">
        <f>"Assente il 01/10/2025"</f>
        <v>Assente il 01/10/2025</v>
      </c>
      <c r="E7" t="str">
        <f t="shared" si="0"/>
        <v xml:space="preserve"> </v>
      </c>
      <c r="F7" t="s">
        <v>7</v>
      </c>
      <c r="G7" s="2">
        <v>0.25</v>
      </c>
    </row>
    <row r="8" spans="1:7" x14ac:dyDescent="0.25">
      <c r="A8">
        <v>11022</v>
      </c>
      <c r="B8" t="str">
        <f>"CAVICCHI ANDREA"</f>
        <v>CAVICCHI ANDREA</v>
      </c>
      <c r="C8" s="1">
        <v>45931</v>
      </c>
      <c r="D8" t="str">
        <f>"Assente il 01/10/2025"</f>
        <v>Assente il 01/10/2025</v>
      </c>
      <c r="E8" t="str">
        <f t="shared" si="0"/>
        <v xml:space="preserve"> </v>
      </c>
      <c r="F8" t="s">
        <v>7</v>
      </c>
      <c r="G8" s="2">
        <v>0.25</v>
      </c>
    </row>
    <row r="9" spans="1:7" x14ac:dyDescent="0.25">
      <c r="A9">
        <v>11023</v>
      </c>
      <c r="B9" t="str">
        <f>"SIRSI ELEONORA"</f>
        <v>SIRSI ELEONORA</v>
      </c>
      <c r="C9" s="1">
        <v>45931</v>
      </c>
      <c r="D9" t="str">
        <f>"Assente il 01/10/2025"</f>
        <v>Assente il 01/10/2025</v>
      </c>
      <c r="E9" t="str">
        <f t="shared" si="0"/>
        <v xml:space="preserve"> </v>
      </c>
      <c r="F9" t="s">
        <v>7</v>
      </c>
      <c r="G9" s="2">
        <v>0.25</v>
      </c>
    </row>
    <row r="10" spans="1:7" x14ac:dyDescent="0.25">
      <c r="A10">
        <v>1</v>
      </c>
      <c r="B10" t="str">
        <f>"ANGIOLINI RENATO"</f>
        <v>ANGIOLINI RENATO</v>
      </c>
      <c r="C10" s="1">
        <v>45932</v>
      </c>
      <c r="D10" t="str">
        <f>"Assente il 02/10/2025"</f>
        <v>Assente il 02/10/2025</v>
      </c>
      <c r="E10" t="str">
        <f t="shared" si="0"/>
        <v xml:space="preserve"> </v>
      </c>
      <c r="F10" t="s">
        <v>7</v>
      </c>
      <c r="G10" s="2">
        <v>0.375</v>
      </c>
    </row>
    <row r="11" spans="1:7" x14ac:dyDescent="0.25">
      <c r="A11">
        <v>150</v>
      </c>
      <c r="B11" t="str">
        <f>"SARTI CRISTINA"</f>
        <v>SARTI CRISTINA</v>
      </c>
      <c r="C11" s="1">
        <v>45932</v>
      </c>
      <c r="D11" t="str">
        <f>"Assente il 02/10/2025"</f>
        <v>Assente il 02/10/2025</v>
      </c>
      <c r="E11" t="str">
        <f t="shared" si="0"/>
        <v xml:space="preserve"> </v>
      </c>
      <c r="F11" t="s">
        <v>7</v>
      </c>
      <c r="G11" s="2">
        <v>0.375</v>
      </c>
    </row>
    <row r="12" spans="1:7" x14ac:dyDescent="0.25">
      <c r="A12">
        <v>10023</v>
      </c>
      <c r="B12" t="str">
        <f>"FALLANI ANDREA"</f>
        <v>FALLANI ANDREA</v>
      </c>
      <c r="C12" s="1">
        <v>45932</v>
      </c>
      <c r="D12" t="str">
        <f>"Assente il 02/10/2025"</f>
        <v>Assente il 02/10/2025</v>
      </c>
      <c r="E12" t="str">
        <f t="shared" si="0"/>
        <v xml:space="preserve"> </v>
      </c>
      <c r="F12" t="s">
        <v>7</v>
      </c>
      <c r="G12" s="2">
        <v>0.375</v>
      </c>
    </row>
    <row r="13" spans="1:7" x14ac:dyDescent="0.25">
      <c r="A13">
        <v>11022</v>
      </c>
      <c r="B13" t="str">
        <f>"CAVICCHI ANDREA"</f>
        <v>CAVICCHI ANDREA</v>
      </c>
      <c r="C13" s="1">
        <v>45932</v>
      </c>
      <c r="D13" t="str">
        <f>"Assente il 02/10/2025"</f>
        <v>Assente il 02/10/2025</v>
      </c>
      <c r="E13" t="str">
        <f t="shared" si="0"/>
        <v xml:space="preserve"> </v>
      </c>
      <c r="F13" t="s">
        <v>7</v>
      </c>
      <c r="G13" s="2">
        <v>0.375</v>
      </c>
    </row>
    <row r="14" spans="1:7" x14ac:dyDescent="0.25">
      <c r="A14">
        <v>11023</v>
      </c>
      <c r="B14" t="str">
        <f>"SIRSI ELEONORA"</f>
        <v>SIRSI ELEONORA</v>
      </c>
      <c r="C14" s="1">
        <v>45932</v>
      </c>
      <c r="D14" t="str">
        <f>"Assente il 02/10/2025"</f>
        <v>Assente il 02/10/2025</v>
      </c>
      <c r="E14" t="str">
        <f t="shared" si="0"/>
        <v xml:space="preserve"> </v>
      </c>
      <c r="F14" t="s">
        <v>7</v>
      </c>
      <c r="G14" s="2">
        <v>0.375</v>
      </c>
    </row>
    <row r="15" spans="1:7" x14ac:dyDescent="0.25">
      <c r="A15">
        <v>1</v>
      </c>
      <c r="B15" t="str">
        <f>"ANGIOLINI RENATO"</f>
        <v>ANGIOLINI RENATO</v>
      </c>
      <c r="C15" s="1">
        <v>45933</v>
      </c>
      <c r="D15" t="str">
        <f t="shared" ref="D15:D27" si="1">"Assente il 03/10/2025"</f>
        <v>Assente il 03/10/2025</v>
      </c>
      <c r="E15" t="str">
        <f t="shared" si="0"/>
        <v xml:space="preserve"> </v>
      </c>
      <c r="F15" t="s">
        <v>7</v>
      </c>
      <c r="G15" s="2">
        <v>0.25</v>
      </c>
    </row>
    <row r="16" spans="1:7" x14ac:dyDescent="0.25">
      <c r="A16">
        <v>49</v>
      </c>
      <c r="B16" t="str">
        <f>"CHELI SILVIA"</f>
        <v>CHELI SILVIA</v>
      </c>
      <c r="C16" s="1">
        <v>45933</v>
      </c>
      <c r="D16" t="str">
        <f t="shared" si="1"/>
        <v>Assente il 03/10/2025</v>
      </c>
      <c r="E16" t="str">
        <f>"4012 SCIOPERO A GG"</f>
        <v>4012 SCIOPERO A GG</v>
      </c>
      <c r="F16" t="s">
        <v>7</v>
      </c>
      <c r="G16" s="2">
        <v>0.16666666666666666</v>
      </c>
    </row>
    <row r="17" spans="1:7" x14ac:dyDescent="0.25">
      <c r="A17">
        <v>73</v>
      </c>
      <c r="B17" t="str">
        <f>"FRANCI LUISELLA"</f>
        <v>FRANCI LUISELLA</v>
      </c>
      <c r="C17" s="1">
        <v>45933</v>
      </c>
      <c r="D17" t="str">
        <f t="shared" si="1"/>
        <v>Assente il 03/10/2025</v>
      </c>
      <c r="E17" t="str">
        <f>"1000 FERIE"</f>
        <v>1000 FERIE</v>
      </c>
      <c r="F17" t="s">
        <v>7</v>
      </c>
      <c r="G17" s="2">
        <v>0.25</v>
      </c>
    </row>
    <row r="18" spans="1:7" x14ac:dyDescent="0.25">
      <c r="A18">
        <v>138</v>
      </c>
      <c r="B18" t="str">
        <f>"POGGIALI ALESSIO"</f>
        <v>POGGIALI ALESSIO</v>
      </c>
      <c r="C18" s="1">
        <v>45933</v>
      </c>
      <c r="D18" t="str">
        <f t="shared" si="1"/>
        <v>Assente il 03/10/2025</v>
      </c>
      <c r="E18" t="str">
        <f>"4012 SCIOPERO A GG"</f>
        <v>4012 SCIOPERO A GG</v>
      </c>
      <c r="F18" t="s">
        <v>7</v>
      </c>
      <c r="G18" s="2">
        <v>0.25</v>
      </c>
    </row>
    <row r="19" spans="1:7" x14ac:dyDescent="0.25">
      <c r="A19">
        <v>150</v>
      </c>
      <c r="B19" t="str">
        <f>"SARTI CRISTINA"</f>
        <v>SARTI CRISTINA</v>
      </c>
      <c r="C19" s="1">
        <v>45933</v>
      </c>
      <c r="D19" t="str">
        <f t="shared" si="1"/>
        <v>Assente il 03/10/2025</v>
      </c>
      <c r="E19" t="str">
        <f>" "</f>
        <v xml:space="preserve"> </v>
      </c>
      <c r="F19" t="s">
        <v>7</v>
      </c>
      <c r="G19" s="2">
        <v>0.25</v>
      </c>
    </row>
    <row r="20" spans="1:7" x14ac:dyDescent="0.25">
      <c r="A20">
        <v>164</v>
      </c>
      <c r="B20" t="str">
        <f>"TONELLI FRANCESCO"</f>
        <v>TONELLI FRANCESCO</v>
      </c>
      <c r="C20" s="1">
        <v>45933</v>
      </c>
      <c r="D20" t="str">
        <f t="shared" si="1"/>
        <v>Assente il 03/10/2025</v>
      </c>
      <c r="E20" t="str">
        <f>"4012 SCIOPERO A GG"</f>
        <v>4012 SCIOPERO A GG</v>
      </c>
      <c r="F20" t="s">
        <v>7</v>
      </c>
      <c r="G20" s="2">
        <v>0.25</v>
      </c>
    </row>
    <row r="21" spans="1:7" x14ac:dyDescent="0.25">
      <c r="A21">
        <v>10023</v>
      </c>
      <c r="B21" t="str">
        <f>"FALLANI ANDREA"</f>
        <v>FALLANI ANDREA</v>
      </c>
      <c r="C21" s="1">
        <v>45933</v>
      </c>
      <c r="D21" t="str">
        <f t="shared" si="1"/>
        <v>Assente il 03/10/2025</v>
      </c>
      <c r="E21" t="str">
        <f>" "</f>
        <v xml:space="preserve"> </v>
      </c>
      <c r="F21" t="s">
        <v>7</v>
      </c>
      <c r="G21" s="2">
        <v>0.25</v>
      </c>
    </row>
    <row r="22" spans="1:7" x14ac:dyDescent="0.25">
      <c r="A22">
        <v>11014</v>
      </c>
      <c r="B22" t="str">
        <f>"BECATTINI MIRKO"</f>
        <v>BECATTINI MIRKO</v>
      </c>
      <c r="C22" s="1">
        <v>45933</v>
      </c>
      <c r="D22" t="str">
        <f t="shared" si="1"/>
        <v>Assente il 03/10/2025</v>
      </c>
      <c r="E22" t="str">
        <f>"4012 SCIOPERO A GG"</f>
        <v>4012 SCIOPERO A GG</v>
      </c>
      <c r="F22" t="s">
        <v>7</v>
      </c>
      <c r="G22" s="2">
        <v>0.25</v>
      </c>
    </row>
    <row r="23" spans="1:7" x14ac:dyDescent="0.25">
      <c r="A23">
        <v>11016</v>
      </c>
      <c r="B23" t="str">
        <f>"BONDI ARIANNA"</f>
        <v>BONDI ARIANNA</v>
      </c>
      <c r="C23" s="1">
        <v>45933</v>
      </c>
      <c r="D23" t="str">
        <f t="shared" si="1"/>
        <v>Assente il 03/10/2025</v>
      </c>
      <c r="E23" t="str">
        <f>"4012 SCIOPERO A GG"</f>
        <v>4012 SCIOPERO A GG</v>
      </c>
      <c r="F23" t="s">
        <v>7</v>
      </c>
      <c r="G23" s="2">
        <v>0.25</v>
      </c>
    </row>
    <row r="24" spans="1:7" x14ac:dyDescent="0.25">
      <c r="A24">
        <v>11017</v>
      </c>
      <c r="B24" t="str">
        <f>"MEINI HANNA MARIANA"</f>
        <v>MEINI HANNA MARIANA</v>
      </c>
      <c r="C24" s="1">
        <v>45933</v>
      </c>
      <c r="D24" t="str">
        <f t="shared" si="1"/>
        <v>Assente il 03/10/2025</v>
      </c>
      <c r="E24" t="str">
        <f>"4012 SCIOPERO A GG"</f>
        <v>4012 SCIOPERO A GG</v>
      </c>
      <c r="F24" t="s">
        <v>7</v>
      </c>
      <c r="G24" s="2">
        <v>0.25</v>
      </c>
    </row>
    <row r="25" spans="1:7" x14ac:dyDescent="0.25">
      <c r="A25">
        <v>11022</v>
      </c>
      <c r="B25" t="str">
        <f>"CAVICCHI ANDREA"</f>
        <v>CAVICCHI ANDREA</v>
      </c>
      <c r="C25" s="1">
        <v>45933</v>
      </c>
      <c r="D25" t="str">
        <f t="shared" si="1"/>
        <v>Assente il 03/10/2025</v>
      </c>
      <c r="E25" t="str">
        <f>" "</f>
        <v xml:space="preserve"> </v>
      </c>
      <c r="F25" t="s">
        <v>7</v>
      </c>
      <c r="G25" s="2">
        <v>0.25</v>
      </c>
    </row>
    <row r="26" spans="1:7" x14ac:dyDescent="0.25">
      <c r="A26">
        <v>11023</v>
      </c>
      <c r="B26" t="str">
        <f>"SIRSI ELEONORA"</f>
        <v>SIRSI ELEONORA</v>
      </c>
      <c r="C26" s="1">
        <v>45933</v>
      </c>
      <c r="D26" t="str">
        <f t="shared" si="1"/>
        <v>Assente il 03/10/2025</v>
      </c>
      <c r="E26" t="str">
        <f>" "</f>
        <v xml:space="preserve"> </v>
      </c>
      <c r="F26" t="s">
        <v>7</v>
      </c>
      <c r="G26" s="2">
        <v>0.25</v>
      </c>
    </row>
    <row r="27" spans="1:7" x14ac:dyDescent="0.25">
      <c r="A27">
        <v>11025</v>
      </c>
      <c r="B27" t="str">
        <f>"ACQUAVIVA MARIANNA"</f>
        <v>ACQUAVIVA MARIANNA</v>
      </c>
      <c r="C27" s="1">
        <v>45933</v>
      </c>
      <c r="D27" t="str">
        <f t="shared" si="1"/>
        <v>Assente il 03/10/2025</v>
      </c>
      <c r="E27" t="str">
        <f>"4012 SCIOPERO A GG"</f>
        <v>4012 SCIOPERO A GG</v>
      </c>
      <c r="F27" t="s">
        <v>7</v>
      </c>
      <c r="G27" s="2">
        <v>0.25</v>
      </c>
    </row>
    <row r="28" spans="1:7" x14ac:dyDescent="0.25">
      <c r="A28">
        <v>1</v>
      </c>
      <c r="B28" t="str">
        <f>"ANGIOLINI RENATO"</f>
        <v>ANGIOLINI RENATO</v>
      </c>
      <c r="C28" s="1">
        <v>45934</v>
      </c>
      <c r="D28" t="str">
        <f>"Assente il 04/10/2025"</f>
        <v>Assente il 04/10/2025</v>
      </c>
      <c r="E28" t="str">
        <f t="shared" ref="E28:E59" si="2">" "</f>
        <v xml:space="preserve"> </v>
      </c>
      <c r="F28" t="s">
        <v>7</v>
      </c>
    </row>
    <row r="29" spans="1:7" x14ac:dyDescent="0.25">
      <c r="A29">
        <v>34</v>
      </c>
      <c r="B29" t="str">
        <f>"CAVACIOCCHI ANGELA"</f>
        <v>CAVACIOCCHI ANGELA</v>
      </c>
      <c r="C29" s="1">
        <v>45934</v>
      </c>
      <c r="D29" t="str">
        <f>"Assente il 04/10/2025"</f>
        <v>Assente il 04/10/2025</v>
      </c>
      <c r="E29" t="str">
        <f t="shared" si="2"/>
        <v xml:space="preserve"> </v>
      </c>
      <c r="F29" t="s">
        <v>7</v>
      </c>
    </row>
    <row r="30" spans="1:7" x14ac:dyDescent="0.25">
      <c r="A30">
        <v>42</v>
      </c>
      <c r="B30" t="str">
        <f>"CECCHETTI MASSIMO"</f>
        <v>CECCHETTI MASSIMO</v>
      </c>
      <c r="C30" s="1">
        <v>45934</v>
      </c>
      <c r="D30" t="str">
        <f>"Assente il 04/10/2025"</f>
        <v>Assente il 04/10/2025</v>
      </c>
      <c r="E30" t="str">
        <f t="shared" si="2"/>
        <v xml:space="preserve"> </v>
      </c>
      <c r="F30" t="s">
        <v>7</v>
      </c>
    </row>
    <row r="31" spans="1:7" x14ac:dyDescent="0.25">
      <c r="A31">
        <v>43</v>
      </c>
      <c r="B31" t="str">
        <f>"CECCHERINI SIMONA"</f>
        <v>CECCHERINI SIMONA</v>
      </c>
      <c r="C31" s="1">
        <v>45934</v>
      </c>
      <c r="D31" t="str">
        <f>"Assente il 04/10/2025"</f>
        <v>Assente il 04/10/2025</v>
      </c>
      <c r="E31" t="str">
        <f t="shared" si="2"/>
        <v xml:space="preserve"> </v>
      </c>
      <c r="F31" t="s">
        <v>7</v>
      </c>
    </row>
    <row r="32" spans="1:7" x14ac:dyDescent="0.25">
      <c r="A32">
        <v>48</v>
      </c>
      <c r="B32" t="str">
        <f>"CRESCIOLI PAOLO"</f>
        <v>CRESCIOLI PAOLO</v>
      </c>
      <c r="C32" s="1">
        <v>45934</v>
      </c>
      <c r="D32" t="str">
        <f>"Assente il 04/10/2025"</f>
        <v>Assente il 04/10/2025</v>
      </c>
      <c r="E32" t="str">
        <f t="shared" si="2"/>
        <v xml:space="preserve"> </v>
      </c>
      <c r="F32" t="s">
        <v>7</v>
      </c>
    </row>
    <row r="33" spans="1:7" x14ac:dyDescent="0.25">
      <c r="A33">
        <v>49</v>
      </c>
      <c r="B33" t="str">
        <f>"CHELI SILVIA"</f>
        <v>CHELI SILVIA</v>
      </c>
      <c r="C33" s="1">
        <v>45934</v>
      </c>
      <c r="D33" t="str">
        <f>"Giorno di Riposo"</f>
        <v>Giorno di Riposo</v>
      </c>
      <c r="E33" t="str">
        <f t="shared" si="2"/>
        <v xml:space="preserve"> </v>
      </c>
      <c r="F33" t="s">
        <v>7</v>
      </c>
      <c r="G33" s="2">
        <v>0</v>
      </c>
    </row>
    <row r="34" spans="1:7" x14ac:dyDescent="0.25">
      <c r="A34">
        <v>73</v>
      </c>
      <c r="B34" t="str">
        <f>"FRANCI LUISELLA"</f>
        <v>FRANCI LUISELLA</v>
      </c>
      <c r="C34" s="1">
        <v>45934</v>
      </c>
      <c r="D34" t="str">
        <f t="shared" ref="D34:D55" si="3">"Assente il 04/10/2025"</f>
        <v>Assente il 04/10/2025</v>
      </c>
      <c r="E34" t="str">
        <f t="shared" si="2"/>
        <v xml:space="preserve"> </v>
      </c>
      <c r="F34" t="s">
        <v>7</v>
      </c>
    </row>
    <row r="35" spans="1:7" x14ac:dyDescent="0.25">
      <c r="A35">
        <v>74</v>
      </c>
      <c r="B35" t="str">
        <f>"FOCARDI LUCIA SILVIA"</f>
        <v>FOCARDI LUCIA SILVIA</v>
      </c>
      <c r="C35" s="1">
        <v>45934</v>
      </c>
      <c r="D35" t="str">
        <f t="shared" si="3"/>
        <v>Assente il 04/10/2025</v>
      </c>
      <c r="E35" t="str">
        <f t="shared" si="2"/>
        <v xml:space="preserve"> </v>
      </c>
      <c r="F35" t="s">
        <v>7</v>
      </c>
    </row>
    <row r="36" spans="1:7" x14ac:dyDescent="0.25">
      <c r="A36">
        <v>105</v>
      </c>
      <c r="B36" t="str">
        <f>"LONGHI ALESSIO"</f>
        <v>LONGHI ALESSIO</v>
      </c>
      <c r="C36" s="1">
        <v>45934</v>
      </c>
      <c r="D36" t="str">
        <f t="shared" si="3"/>
        <v>Assente il 04/10/2025</v>
      </c>
      <c r="E36" t="str">
        <f t="shared" si="2"/>
        <v xml:space="preserve"> </v>
      </c>
      <c r="F36" t="s">
        <v>7</v>
      </c>
    </row>
    <row r="37" spans="1:7" x14ac:dyDescent="0.25">
      <c r="A37">
        <v>137</v>
      </c>
      <c r="B37" t="str">
        <f>"PINZANI PILADE"</f>
        <v>PINZANI PILADE</v>
      </c>
      <c r="C37" s="1">
        <v>45934</v>
      </c>
      <c r="D37" t="str">
        <f t="shared" si="3"/>
        <v>Assente il 04/10/2025</v>
      </c>
      <c r="E37" t="str">
        <f t="shared" si="2"/>
        <v xml:space="preserve"> </v>
      </c>
      <c r="F37" t="s">
        <v>7</v>
      </c>
    </row>
    <row r="38" spans="1:7" x14ac:dyDescent="0.25">
      <c r="A38">
        <v>138</v>
      </c>
      <c r="B38" t="str">
        <f>"POGGIALI ALESSIO"</f>
        <v>POGGIALI ALESSIO</v>
      </c>
      <c r="C38" s="1">
        <v>45934</v>
      </c>
      <c r="D38" t="str">
        <f t="shared" si="3"/>
        <v>Assente il 04/10/2025</v>
      </c>
      <c r="E38" t="str">
        <f t="shared" si="2"/>
        <v xml:space="preserve"> </v>
      </c>
      <c r="F38" t="s">
        <v>7</v>
      </c>
    </row>
    <row r="39" spans="1:7" x14ac:dyDescent="0.25">
      <c r="A39">
        <v>140</v>
      </c>
      <c r="B39" t="str">
        <f>"RONDONI MANUELA"</f>
        <v>RONDONI MANUELA</v>
      </c>
      <c r="C39" s="1">
        <v>45934</v>
      </c>
      <c r="D39" t="str">
        <f t="shared" si="3"/>
        <v>Assente il 04/10/2025</v>
      </c>
      <c r="E39" t="str">
        <f t="shared" si="2"/>
        <v xml:space="preserve"> </v>
      </c>
      <c r="F39" t="s">
        <v>7</v>
      </c>
    </row>
    <row r="40" spans="1:7" x14ac:dyDescent="0.25">
      <c r="A40">
        <v>150</v>
      </c>
      <c r="B40" t="str">
        <f>"SARTI CRISTINA"</f>
        <v>SARTI CRISTINA</v>
      </c>
      <c r="C40" s="1">
        <v>45934</v>
      </c>
      <c r="D40" t="str">
        <f t="shared" si="3"/>
        <v>Assente il 04/10/2025</v>
      </c>
      <c r="E40" t="str">
        <f t="shared" si="2"/>
        <v xml:space="preserve"> </v>
      </c>
      <c r="F40" t="s">
        <v>7</v>
      </c>
    </row>
    <row r="41" spans="1:7" x14ac:dyDescent="0.25">
      <c r="A41">
        <v>164</v>
      </c>
      <c r="B41" t="str">
        <f>"TONELLI FRANCESCO"</f>
        <v>TONELLI FRANCESCO</v>
      </c>
      <c r="C41" s="1">
        <v>45934</v>
      </c>
      <c r="D41" t="str">
        <f t="shared" si="3"/>
        <v>Assente il 04/10/2025</v>
      </c>
      <c r="E41" t="str">
        <f t="shared" si="2"/>
        <v xml:space="preserve"> </v>
      </c>
      <c r="F41" t="s">
        <v>7</v>
      </c>
    </row>
    <row r="42" spans="1:7" x14ac:dyDescent="0.25">
      <c r="A42">
        <v>1178</v>
      </c>
      <c r="B42" t="str">
        <f>"SARTI SONIA"</f>
        <v>SARTI SONIA</v>
      </c>
      <c r="C42" s="1">
        <v>45934</v>
      </c>
      <c r="D42" t="str">
        <f t="shared" si="3"/>
        <v>Assente il 04/10/2025</v>
      </c>
      <c r="E42" t="str">
        <f t="shared" si="2"/>
        <v xml:space="preserve"> </v>
      </c>
      <c r="F42" t="s">
        <v>7</v>
      </c>
    </row>
    <row r="43" spans="1:7" x14ac:dyDescent="0.25">
      <c r="A43">
        <v>1345</v>
      </c>
      <c r="B43" t="str">
        <f>"CHELI ELENA"</f>
        <v>CHELI ELENA</v>
      </c>
      <c r="C43" s="1">
        <v>45934</v>
      </c>
      <c r="D43" t="str">
        <f t="shared" si="3"/>
        <v>Assente il 04/10/2025</v>
      </c>
      <c r="E43" t="str">
        <f t="shared" si="2"/>
        <v xml:space="preserve"> </v>
      </c>
      <c r="F43" t="s">
        <v>7</v>
      </c>
    </row>
    <row r="44" spans="1:7" x14ac:dyDescent="0.25">
      <c r="A44">
        <v>2000</v>
      </c>
      <c r="B44" t="str">
        <f>"PULITI STEFANIA"</f>
        <v>PULITI STEFANIA</v>
      </c>
      <c r="C44" s="1">
        <v>45934</v>
      </c>
      <c r="D44" t="str">
        <f t="shared" si="3"/>
        <v>Assente il 04/10/2025</v>
      </c>
      <c r="E44" t="str">
        <f t="shared" si="2"/>
        <v xml:space="preserve"> </v>
      </c>
      <c r="F44" t="s">
        <v>7</v>
      </c>
    </row>
    <row r="45" spans="1:7" x14ac:dyDescent="0.25">
      <c r="A45">
        <v>10023</v>
      </c>
      <c r="B45" t="str">
        <f>"FALLANI ANDREA"</f>
        <v>FALLANI ANDREA</v>
      </c>
      <c r="C45" s="1">
        <v>45934</v>
      </c>
      <c r="D45" t="str">
        <f t="shared" si="3"/>
        <v>Assente il 04/10/2025</v>
      </c>
      <c r="E45" t="str">
        <f t="shared" si="2"/>
        <v xml:space="preserve"> </v>
      </c>
      <c r="F45" t="s">
        <v>7</v>
      </c>
    </row>
    <row r="46" spans="1:7" x14ac:dyDescent="0.25">
      <c r="A46">
        <v>10024</v>
      </c>
      <c r="B46" t="str">
        <f>"AGLIETTI FILIPPO"</f>
        <v>AGLIETTI FILIPPO</v>
      </c>
      <c r="C46" s="1">
        <v>45934</v>
      </c>
      <c r="D46" t="str">
        <f t="shared" si="3"/>
        <v>Assente il 04/10/2025</v>
      </c>
      <c r="E46" t="str">
        <f t="shared" si="2"/>
        <v xml:space="preserve"> </v>
      </c>
      <c r="F46" t="s">
        <v>7</v>
      </c>
    </row>
    <row r="47" spans="1:7" x14ac:dyDescent="0.25">
      <c r="A47">
        <v>10025</v>
      </c>
      <c r="B47" t="str">
        <f>"GALGANI ILENIA"</f>
        <v>GALGANI ILENIA</v>
      </c>
      <c r="C47" s="1">
        <v>45934</v>
      </c>
      <c r="D47" t="str">
        <f t="shared" si="3"/>
        <v>Assente il 04/10/2025</v>
      </c>
      <c r="E47" t="str">
        <f t="shared" si="2"/>
        <v xml:space="preserve"> </v>
      </c>
      <c r="F47" t="s">
        <v>7</v>
      </c>
    </row>
    <row r="48" spans="1:7" x14ac:dyDescent="0.25">
      <c r="A48">
        <v>11014</v>
      </c>
      <c r="B48" t="str">
        <f>"BECATTINI MIRKO"</f>
        <v>BECATTINI MIRKO</v>
      </c>
      <c r="C48" s="1">
        <v>45934</v>
      </c>
      <c r="D48" t="str">
        <f t="shared" si="3"/>
        <v>Assente il 04/10/2025</v>
      </c>
      <c r="E48" t="str">
        <f t="shared" si="2"/>
        <v xml:space="preserve"> </v>
      </c>
      <c r="F48" t="s">
        <v>7</v>
      </c>
    </row>
    <row r="49" spans="1:7" x14ac:dyDescent="0.25">
      <c r="A49">
        <v>11016</v>
      </c>
      <c r="B49" t="str">
        <f>"BONDI ARIANNA"</f>
        <v>BONDI ARIANNA</v>
      </c>
      <c r="C49" s="1">
        <v>45934</v>
      </c>
      <c r="D49" t="str">
        <f t="shared" si="3"/>
        <v>Assente il 04/10/2025</v>
      </c>
      <c r="E49" t="str">
        <f t="shared" si="2"/>
        <v xml:space="preserve"> </v>
      </c>
      <c r="F49" t="s">
        <v>7</v>
      </c>
    </row>
    <row r="50" spans="1:7" x14ac:dyDescent="0.25">
      <c r="A50">
        <v>11017</v>
      </c>
      <c r="B50" t="str">
        <f>"MEINI HANNA MARIANA"</f>
        <v>MEINI HANNA MARIANA</v>
      </c>
      <c r="C50" s="1">
        <v>45934</v>
      </c>
      <c r="D50" t="str">
        <f t="shared" si="3"/>
        <v>Assente il 04/10/2025</v>
      </c>
      <c r="E50" t="str">
        <f t="shared" si="2"/>
        <v xml:space="preserve"> </v>
      </c>
      <c r="F50" t="s">
        <v>7</v>
      </c>
    </row>
    <row r="51" spans="1:7" x14ac:dyDescent="0.25">
      <c r="A51">
        <v>11022</v>
      </c>
      <c r="B51" t="str">
        <f>"CAVICCHI ANDREA"</f>
        <v>CAVICCHI ANDREA</v>
      </c>
      <c r="C51" s="1">
        <v>45934</v>
      </c>
      <c r="D51" t="str">
        <f t="shared" si="3"/>
        <v>Assente il 04/10/2025</v>
      </c>
      <c r="E51" t="str">
        <f t="shared" si="2"/>
        <v xml:space="preserve"> </v>
      </c>
      <c r="F51" t="s">
        <v>7</v>
      </c>
    </row>
    <row r="52" spans="1:7" x14ac:dyDescent="0.25">
      <c r="A52">
        <v>11023</v>
      </c>
      <c r="B52" t="str">
        <f>"SIRSI ELEONORA"</f>
        <v>SIRSI ELEONORA</v>
      </c>
      <c r="C52" s="1">
        <v>45934</v>
      </c>
      <c r="D52" t="str">
        <f t="shared" si="3"/>
        <v>Assente il 04/10/2025</v>
      </c>
      <c r="E52" t="str">
        <f t="shared" si="2"/>
        <v xml:space="preserve"> </v>
      </c>
      <c r="F52" t="s">
        <v>7</v>
      </c>
    </row>
    <row r="53" spans="1:7" x14ac:dyDescent="0.25">
      <c r="A53">
        <v>11024</v>
      </c>
      <c r="B53" t="str">
        <f>"FABBRI PAOLA"</f>
        <v>FABBRI PAOLA</v>
      </c>
      <c r="C53" s="1">
        <v>45934</v>
      </c>
      <c r="D53" t="str">
        <f t="shared" si="3"/>
        <v>Assente il 04/10/2025</v>
      </c>
      <c r="E53" t="str">
        <f t="shared" si="2"/>
        <v xml:space="preserve"> </v>
      </c>
      <c r="F53" t="s">
        <v>7</v>
      </c>
    </row>
    <row r="54" spans="1:7" x14ac:dyDescent="0.25">
      <c r="A54">
        <v>11025</v>
      </c>
      <c r="B54" t="str">
        <f>"ACQUAVIVA MARIANNA"</f>
        <v>ACQUAVIVA MARIANNA</v>
      </c>
      <c r="C54" s="1">
        <v>45934</v>
      </c>
      <c r="D54" t="str">
        <f t="shared" si="3"/>
        <v>Assente il 04/10/2025</v>
      </c>
      <c r="E54" t="str">
        <f t="shared" si="2"/>
        <v xml:space="preserve"> </v>
      </c>
      <c r="F54" t="s">
        <v>7</v>
      </c>
    </row>
    <row r="55" spans="1:7" x14ac:dyDescent="0.25">
      <c r="A55">
        <v>11030</v>
      </c>
      <c r="B55" t="str">
        <f>"CIOTOLI MARTA"</f>
        <v>CIOTOLI MARTA</v>
      </c>
      <c r="C55" s="1">
        <v>45934</v>
      </c>
      <c r="D55" t="str">
        <f t="shared" si="3"/>
        <v>Assente il 04/10/2025</v>
      </c>
      <c r="E55" t="str">
        <f t="shared" si="2"/>
        <v xml:space="preserve"> </v>
      </c>
      <c r="F55" t="s">
        <v>7</v>
      </c>
    </row>
    <row r="56" spans="1:7" x14ac:dyDescent="0.25">
      <c r="A56">
        <v>1</v>
      </c>
      <c r="B56" t="str">
        <f>"ANGIOLINI RENATO"</f>
        <v>ANGIOLINI RENATO</v>
      </c>
      <c r="C56" s="1">
        <v>45935</v>
      </c>
      <c r="D56" t="str">
        <f t="shared" ref="D56:D61" si="4">"Assente il 05/10/2025"</f>
        <v>Assente il 05/10/2025</v>
      </c>
      <c r="E56" t="str">
        <f t="shared" si="2"/>
        <v xml:space="preserve"> </v>
      </c>
      <c r="F56" t="s">
        <v>7</v>
      </c>
    </row>
    <row r="57" spans="1:7" x14ac:dyDescent="0.25">
      <c r="A57">
        <v>24</v>
      </c>
      <c r="B57" t="str">
        <f>"BETTINI LORELLA"</f>
        <v>BETTINI LORELLA</v>
      </c>
      <c r="C57" s="1">
        <v>45935</v>
      </c>
      <c r="D57" t="str">
        <f t="shared" si="4"/>
        <v>Assente il 05/10/2025</v>
      </c>
      <c r="E57" t="str">
        <f t="shared" si="2"/>
        <v xml:space="preserve"> </v>
      </c>
      <c r="F57" t="s">
        <v>7</v>
      </c>
    </row>
    <row r="58" spans="1:7" x14ac:dyDescent="0.25">
      <c r="A58">
        <v>34</v>
      </c>
      <c r="B58" t="str">
        <f>"CAVACIOCCHI ANGELA"</f>
        <v>CAVACIOCCHI ANGELA</v>
      </c>
      <c r="C58" s="1">
        <v>45935</v>
      </c>
      <c r="D58" t="str">
        <f t="shared" si="4"/>
        <v>Assente il 05/10/2025</v>
      </c>
      <c r="E58" t="str">
        <f t="shared" si="2"/>
        <v xml:space="preserve"> </v>
      </c>
      <c r="F58" t="s">
        <v>7</v>
      </c>
    </row>
    <row r="59" spans="1:7" x14ac:dyDescent="0.25">
      <c r="A59">
        <v>42</v>
      </c>
      <c r="B59" t="str">
        <f>"CECCHETTI MASSIMO"</f>
        <v>CECCHETTI MASSIMO</v>
      </c>
      <c r="C59" s="1">
        <v>45935</v>
      </c>
      <c r="D59" t="str">
        <f t="shared" si="4"/>
        <v>Assente il 05/10/2025</v>
      </c>
      <c r="E59" t="str">
        <f t="shared" si="2"/>
        <v xml:space="preserve"> </v>
      </c>
      <c r="F59" t="s">
        <v>7</v>
      </c>
    </row>
    <row r="60" spans="1:7" x14ac:dyDescent="0.25">
      <c r="A60">
        <v>43</v>
      </c>
      <c r="B60" t="str">
        <f>"CECCHERINI SIMONA"</f>
        <v>CECCHERINI SIMONA</v>
      </c>
      <c r="C60" s="1">
        <v>45935</v>
      </c>
      <c r="D60" t="str">
        <f t="shared" si="4"/>
        <v>Assente il 05/10/2025</v>
      </c>
      <c r="E60" t="str">
        <f t="shared" ref="E60:E91" si="5">" "</f>
        <v xml:space="preserve"> </v>
      </c>
      <c r="F60" t="s">
        <v>7</v>
      </c>
    </row>
    <row r="61" spans="1:7" x14ac:dyDescent="0.25">
      <c r="A61">
        <v>48</v>
      </c>
      <c r="B61" t="str">
        <f>"CRESCIOLI PAOLO"</f>
        <v>CRESCIOLI PAOLO</v>
      </c>
      <c r="C61" s="1">
        <v>45935</v>
      </c>
      <c r="D61" t="str">
        <f t="shared" si="4"/>
        <v>Assente il 05/10/2025</v>
      </c>
      <c r="E61" t="str">
        <f t="shared" si="5"/>
        <v xml:space="preserve"> </v>
      </c>
      <c r="F61" t="s">
        <v>7</v>
      </c>
    </row>
    <row r="62" spans="1:7" x14ac:dyDescent="0.25">
      <c r="A62">
        <v>49</v>
      </c>
      <c r="B62" t="str">
        <f>"CHELI SILVIA"</f>
        <v>CHELI SILVIA</v>
      </c>
      <c r="C62" s="1">
        <v>45935</v>
      </c>
      <c r="D62" t="str">
        <f>"Giorno di Riposo"</f>
        <v>Giorno di Riposo</v>
      </c>
      <c r="E62" t="str">
        <f t="shared" si="5"/>
        <v xml:space="preserve"> </v>
      </c>
      <c r="F62" t="s">
        <v>7</v>
      </c>
      <c r="G62" s="2">
        <v>0</v>
      </c>
    </row>
    <row r="63" spans="1:7" x14ac:dyDescent="0.25">
      <c r="A63">
        <v>73</v>
      </c>
      <c r="B63" t="str">
        <f>"FRANCI LUISELLA"</f>
        <v>FRANCI LUISELLA</v>
      </c>
      <c r="C63" s="1">
        <v>45935</v>
      </c>
      <c r="D63" t="str">
        <f t="shared" ref="D63:D84" si="6">"Assente il 05/10/2025"</f>
        <v>Assente il 05/10/2025</v>
      </c>
      <c r="E63" t="str">
        <f t="shared" si="5"/>
        <v xml:space="preserve"> </v>
      </c>
      <c r="F63" t="s">
        <v>7</v>
      </c>
    </row>
    <row r="64" spans="1:7" x14ac:dyDescent="0.25">
      <c r="A64">
        <v>74</v>
      </c>
      <c r="B64" t="str">
        <f>"FOCARDI LUCIA SILVIA"</f>
        <v>FOCARDI LUCIA SILVIA</v>
      </c>
      <c r="C64" s="1">
        <v>45935</v>
      </c>
      <c r="D64" t="str">
        <f t="shared" si="6"/>
        <v>Assente il 05/10/2025</v>
      </c>
      <c r="E64" t="str">
        <f t="shared" si="5"/>
        <v xml:space="preserve"> </v>
      </c>
      <c r="F64" t="s">
        <v>7</v>
      </c>
    </row>
    <row r="65" spans="1:6" x14ac:dyDescent="0.25">
      <c r="A65">
        <v>105</v>
      </c>
      <c r="B65" t="str">
        <f>"LONGHI ALESSIO"</f>
        <v>LONGHI ALESSIO</v>
      </c>
      <c r="C65" s="1">
        <v>45935</v>
      </c>
      <c r="D65" t="str">
        <f t="shared" si="6"/>
        <v>Assente il 05/10/2025</v>
      </c>
      <c r="E65" t="str">
        <f t="shared" si="5"/>
        <v xml:space="preserve"> </v>
      </c>
      <c r="F65" t="s">
        <v>7</v>
      </c>
    </row>
    <row r="66" spans="1:6" x14ac:dyDescent="0.25">
      <c r="A66">
        <v>137</v>
      </c>
      <c r="B66" t="str">
        <f>"PINZANI PILADE"</f>
        <v>PINZANI PILADE</v>
      </c>
      <c r="C66" s="1">
        <v>45935</v>
      </c>
      <c r="D66" t="str">
        <f t="shared" si="6"/>
        <v>Assente il 05/10/2025</v>
      </c>
      <c r="E66" t="str">
        <f t="shared" si="5"/>
        <v xml:space="preserve"> </v>
      </c>
      <c r="F66" t="s">
        <v>7</v>
      </c>
    </row>
    <row r="67" spans="1:6" x14ac:dyDescent="0.25">
      <c r="A67">
        <v>138</v>
      </c>
      <c r="B67" t="str">
        <f>"POGGIALI ALESSIO"</f>
        <v>POGGIALI ALESSIO</v>
      </c>
      <c r="C67" s="1">
        <v>45935</v>
      </c>
      <c r="D67" t="str">
        <f t="shared" si="6"/>
        <v>Assente il 05/10/2025</v>
      </c>
      <c r="E67" t="str">
        <f t="shared" si="5"/>
        <v xml:space="preserve"> </v>
      </c>
      <c r="F67" t="s">
        <v>7</v>
      </c>
    </row>
    <row r="68" spans="1:6" x14ac:dyDescent="0.25">
      <c r="A68">
        <v>140</v>
      </c>
      <c r="B68" t="str">
        <f>"RONDONI MANUELA"</f>
        <v>RONDONI MANUELA</v>
      </c>
      <c r="C68" s="1">
        <v>45935</v>
      </c>
      <c r="D68" t="str">
        <f t="shared" si="6"/>
        <v>Assente il 05/10/2025</v>
      </c>
      <c r="E68" t="str">
        <f t="shared" si="5"/>
        <v xml:space="preserve"> </v>
      </c>
      <c r="F68" t="s">
        <v>7</v>
      </c>
    </row>
    <row r="69" spans="1:6" x14ac:dyDescent="0.25">
      <c r="A69">
        <v>150</v>
      </c>
      <c r="B69" t="str">
        <f>"SARTI CRISTINA"</f>
        <v>SARTI CRISTINA</v>
      </c>
      <c r="C69" s="1">
        <v>45935</v>
      </c>
      <c r="D69" t="str">
        <f t="shared" si="6"/>
        <v>Assente il 05/10/2025</v>
      </c>
      <c r="E69" t="str">
        <f t="shared" si="5"/>
        <v xml:space="preserve"> </v>
      </c>
      <c r="F69" t="s">
        <v>7</v>
      </c>
    </row>
    <row r="70" spans="1:6" x14ac:dyDescent="0.25">
      <c r="A70">
        <v>164</v>
      </c>
      <c r="B70" t="str">
        <f>"TONELLI FRANCESCO"</f>
        <v>TONELLI FRANCESCO</v>
      </c>
      <c r="C70" s="1">
        <v>45935</v>
      </c>
      <c r="D70" t="str">
        <f t="shared" si="6"/>
        <v>Assente il 05/10/2025</v>
      </c>
      <c r="E70" t="str">
        <f t="shared" si="5"/>
        <v xml:space="preserve"> </v>
      </c>
      <c r="F70" t="s">
        <v>7</v>
      </c>
    </row>
    <row r="71" spans="1:6" x14ac:dyDescent="0.25">
      <c r="A71">
        <v>1178</v>
      </c>
      <c r="B71" t="str">
        <f>"SARTI SONIA"</f>
        <v>SARTI SONIA</v>
      </c>
      <c r="C71" s="1">
        <v>45935</v>
      </c>
      <c r="D71" t="str">
        <f t="shared" si="6"/>
        <v>Assente il 05/10/2025</v>
      </c>
      <c r="E71" t="str">
        <f t="shared" si="5"/>
        <v xml:space="preserve"> </v>
      </c>
      <c r="F71" t="s">
        <v>7</v>
      </c>
    </row>
    <row r="72" spans="1:6" x14ac:dyDescent="0.25">
      <c r="A72">
        <v>1345</v>
      </c>
      <c r="B72" t="str">
        <f>"CHELI ELENA"</f>
        <v>CHELI ELENA</v>
      </c>
      <c r="C72" s="1">
        <v>45935</v>
      </c>
      <c r="D72" t="str">
        <f t="shared" si="6"/>
        <v>Assente il 05/10/2025</v>
      </c>
      <c r="E72" t="str">
        <f t="shared" si="5"/>
        <v xml:space="preserve"> </v>
      </c>
      <c r="F72" t="s">
        <v>7</v>
      </c>
    </row>
    <row r="73" spans="1:6" x14ac:dyDescent="0.25">
      <c r="A73">
        <v>2000</v>
      </c>
      <c r="B73" t="str">
        <f>"PULITI STEFANIA"</f>
        <v>PULITI STEFANIA</v>
      </c>
      <c r="C73" s="1">
        <v>45935</v>
      </c>
      <c r="D73" t="str">
        <f t="shared" si="6"/>
        <v>Assente il 05/10/2025</v>
      </c>
      <c r="E73" t="str">
        <f t="shared" si="5"/>
        <v xml:space="preserve"> </v>
      </c>
      <c r="F73" t="s">
        <v>7</v>
      </c>
    </row>
    <row r="74" spans="1:6" x14ac:dyDescent="0.25">
      <c r="A74">
        <v>10023</v>
      </c>
      <c r="B74" t="str">
        <f>"FALLANI ANDREA"</f>
        <v>FALLANI ANDREA</v>
      </c>
      <c r="C74" s="1">
        <v>45935</v>
      </c>
      <c r="D74" t="str">
        <f t="shared" si="6"/>
        <v>Assente il 05/10/2025</v>
      </c>
      <c r="E74" t="str">
        <f t="shared" si="5"/>
        <v xml:space="preserve"> </v>
      </c>
      <c r="F74" t="s">
        <v>7</v>
      </c>
    </row>
    <row r="75" spans="1:6" x14ac:dyDescent="0.25">
      <c r="A75">
        <v>10024</v>
      </c>
      <c r="B75" t="str">
        <f>"AGLIETTI FILIPPO"</f>
        <v>AGLIETTI FILIPPO</v>
      </c>
      <c r="C75" s="1">
        <v>45935</v>
      </c>
      <c r="D75" t="str">
        <f t="shared" si="6"/>
        <v>Assente il 05/10/2025</v>
      </c>
      <c r="E75" t="str">
        <f t="shared" si="5"/>
        <v xml:space="preserve"> </v>
      </c>
      <c r="F75" t="s">
        <v>7</v>
      </c>
    </row>
    <row r="76" spans="1:6" x14ac:dyDescent="0.25">
      <c r="A76">
        <v>10025</v>
      </c>
      <c r="B76" t="str">
        <f>"GALGANI ILENIA"</f>
        <v>GALGANI ILENIA</v>
      </c>
      <c r="C76" s="1">
        <v>45935</v>
      </c>
      <c r="D76" t="str">
        <f t="shared" si="6"/>
        <v>Assente il 05/10/2025</v>
      </c>
      <c r="E76" t="str">
        <f t="shared" si="5"/>
        <v xml:space="preserve"> </v>
      </c>
      <c r="F76" t="s">
        <v>7</v>
      </c>
    </row>
    <row r="77" spans="1:6" x14ac:dyDescent="0.25">
      <c r="A77">
        <v>11014</v>
      </c>
      <c r="B77" t="str">
        <f>"BECATTINI MIRKO"</f>
        <v>BECATTINI MIRKO</v>
      </c>
      <c r="C77" s="1">
        <v>45935</v>
      </c>
      <c r="D77" t="str">
        <f t="shared" si="6"/>
        <v>Assente il 05/10/2025</v>
      </c>
      <c r="E77" t="str">
        <f t="shared" si="5"/>
        <v xml:space="preserve"> </v>
      </c>
      <c r="F77" t="s">
        <v>7</v>
      </c>
    </row>
    <row r="78" spans="1:6" x14ac:dyDescent="0.25">
      <c r="A78">
        <v>11016</v>
      </c>
      <c r="B78" t="str">
        <f>"BONDI ARIANNA"</f>
        <v>BONDI ARIANNA</v>
      </c>
      <c r="C78" s="1">
        <v>45935</v>
      </c>
      <c r="D78" t="str">
        <f t="shared" si="6"/>
        <v>Assente il 05/10/2025</v>
      </c>
      <c r="E78" t="str">
        <f t="shared" si="5"/>
        <v xml:space="preserve"> </v>
      </c>
      <c r="F78" t="s">
        <v>7</v>
      </c>
    </row>
    <row r="79" spans="1:6" x14ac:dyDescent="0.25">
      <c r="A79">
        <v>11017</v>
      </c>
      <c r="B79" t="str">
        <f>"MEINI HANNA MARIANA"</f>
        <v>MEINI HANNA MARIANA</v>
      </c>
      <c r="C79" s="1">
        <v>45935</v>
      </c>
      <c r="D79" t="str">
        <f t="shared" si="6"/>
        <v>Assente il 05/10/2025</v>
      </c>
      <c r="E79" t="str">
        <f t="shared" si="5"/>
        <v xml:space="preserve"> </v>
      </c>
      <c r="F79" t="s">
        <v>7</v>
      </c>
    </row>
    <row r="80" spans="1:6" x14ac:dyDescent="0.25">
      <c r="A80">
        <v>11022</v>
      </c>
      <c r="B80" t="str">
        <f>"CAVICCHI ANDREA"</f>
        <v>CAVICCHI ANDREA</v>
      </c>
      <c r="C80" s="1">
        <v>45935</v>
      </c>
      <c r="D80" t="str">
        <f t="shared" si="6"/>
        <v>Assente il 05/10/2025</v>
      </c>
      <c r="E80" t="str">
        <f t="shared" si="5"/>
        <v xml:space="preserve"> </v>
      </c>
      <c r="F80" t="s">
        <v>7</v>
      </c>
    </row>
    <row r="81" spans="1:7" x14ac:dyDescent="0.25">
      <c r="A81">
        <v>11023</v>
      </c>
      <c r="B81" t="str">
        <f>"SIRSI ELEONORA"</f>
        <v>SIRSI ELEONORA</v>
      </c>
      <c r="C81" s="1">
        <v>45935</v>
      </c>
      <c r="D81" t="str">
        <f t="shared" si="6"/>
        <v>Assente il 05/10/2025</v>
      </c>
      <c r="E81" t="str">
        <f t="shared" si="5"/>
        <v xml:space="preserve"> </v>
      </c>
      <c r="F81" t="s">
        <v>7</v>
      </c>
    </row>
    <row r="82" spans="1:7" x14ac:dyDescent="0.25">
      <c r="A82">
        <v>11024</v>
      </c>
      <c r="B82" t="str">
        <f>"FABBRI PAOLA"</f>
        <v>FABBRI PAOLA</v>
      </c>
      <c r="C82" s="1">
        <v>45935</v>
      </c>
      <c r="D82" t="str">
        <f t="shared" si="6"/>
        <v>Assente il 05/10/2025</v>
      </c>
      <c r="E82" t="str">
        <f t="shared" si="5"/>
        <v xml:space="preserve"> </v>
      </c>
      <c r="F82" t="s">
        <v>7</v>
      </c>
    </row>
    <row r="83" spans="1:7" x14ac:dyDescent="0.25">
      <c r="A83">
        <v>11025</v>
      </c>
      <c r="B83" t="str">
        <f>"ACQUAVIVA MARIANNA"</f>
        <v>ACQUAVIVA MARIANNA</v>
      </c>
      <c r="C83" s="1">
        <v>45935</v>
      </c>
      <c r="D83" t="str">
        <f t="shared" si="6"/>
        <v>Assente il 05/10/2025</v>
      </c>
      <c r="E83" t="str">
        <f t="shared" si="5"/>
        <v xml:space="preserve"> </v>
      </c>
      <c r="F83" t="s">
        <v>7</v>
      </c>
    </row>
    <row r="84" spans="1:7" x14ac:dyDescent="0.25">
      <c r="A84">
        <v>11030</v>
      </c>
      <c r="B84" t="str">
        <f>"CIOTOLI MARTA"</f>
        <v>CIOTOLI MARTA</v>
      </c>
      <c r="C84" s="1">
        <v>45935</v>
      </c>
      <c r="D84" t="str">
        <f t="shared" si="6"/>
        <v>Assente il 05/10/2025</v>
      </c>
      <c r="E84" t="str">
        <f t="shared" si="5"/>
        <v xml:space="preserve"> </v>
      </c>
      <c r="F84" t="s">
        <v>7</v>
      </c>
    </row>
    <row r="85" spans="1:7" x14ac:dyDescent="0.25">
      <c r="A85">
        <v>1</v>
      </c>
      <c r="B85" t="str">
        <f>"ANGIOLINI RENATO"</f>
        <v>ANGIOLINI RENATO</v>
      </c>
      <c r="C85" s="1">
        <v>45936</v>
      </c>
      <c r="D85" t="str">
        <f>"Assente il 06/10/2025"</f>
        <v>Assente il 06/10/2025</v>
      </c>
      <c r="E85" t="str">
        <f t="shared" si="5"/>
        <v xml:space="preserve"> </v>
      </c>
      <c r="F85" t="s">
        <v>7</v>
      </c>
      <c r="G85" s="2">
        <v>0.25</v>
      </c>
    </row>
    <row r="86" spans="1:7" x14ac:dyDescent="0.25">
      <c r="A86">
        <v>150</v>
      </c>
      <c r="B86" t="str">
        <f>"SARTI CRISTINA"</f>
        <v>SARTI CRISTINA</v>
      </c>
      <c r="C86" s="1">
        <v>45936</v>
      </c>
      <c r="D86" t="str">
        <f>"Assente il 06/10/2025"</f>
        <v>Assente il 06/10/2025</v>
      </c>
      <c r="E86" t="str">
        <f t="shared" si="5"/>
        <v xml:space="preserve"> </v>
      </c>
      <c r="F86" t="s">
        <v>7</v>
      </c>
      <c r="G86" s="2">
        <v>0.25</v>
      </c>
    </row>
    <row r="87" spans="1:7" x14ac:dyDescent="0.25">
      <c r="A87">
        <v>10023</v>
      </c>
      <c r="B87" t="str">
        <f>"FALLANI ANDREA"</f>
        <v>FALLANI ANDREA</v>
      </c>
      <c r="C87" s="1">
        <v>45936</v>
      </c>
      <c r="D87" t="str">
        <f>"Assente il 06/10/2025"</f>
        <v>Assente il 06/10/2025</v>
      </c>
      <c r="E87" t="str">
        <f t="shared" si="5"/>
        <v xml:space="preserve"> </v>
      </c>
      <c r="F87" t="s">
        <v>7</v>
      </c>
      <c r="G87" s="2">
        <v>0.25</v>
      </c>
    </row>
    <row r="88" spans="1:7" x14ac:dyDescent="0.25">
      <c r="A88">
        <v>11022</v>
      </c>
      <c r="B88" t="str">
        <f>"CAVICCHI ANDREA"</f>
        <v>CAVICCHI ANDREA</v>
      </c>
      <c r="C88" s="1">
        <v>45936</v>
      </c>
      <c r="D88" t="str">
        <f>"Assente il 06/10/2025"</f>
        <v>Assente il 06/10/2025</v>
      </c>
      <c r="E88" t="str">
        <f t="shared" si="5"/>
        <v xml:space="preserve"> </v>
      </c>
      <c r="F88" t="s">
        <v>7</v>
      </c>
      <c r="G88" s="2">
        <v>0.25</v>
      </c>
    </row>
    <row r="89" spans="1:7" x14ac:dyDescent="0.25">
      <c r="A89">
        <v>11023</v>
      </c>
      <c r="B89" t="str">
        <f>"SIRSI ELEONORA"</f>
        <v>SIRSI ELEONORA</v>
      </c>
      <c r="C89" s="1">
        <v>45936</v>
      </c>
      <c r="D89" t="str">
        <f>"Assente il 06/10/2025"</f>
        <v>Assente il 06/10/2025</v>
      </c>
      <c r="E89" t="str">
        <f t="shared" si="5"/>
        <v xml:space="preserve"> </v>
      </c>
      <c r="F89" t="s">
        <v>7</v>
      </c>
      <c r="G89" s="2">
        <v>0.25</v>
      </c>
    </row>
    <row r="90" spans="1:7" x14ac:dyDescent="0.25">
      <c r="A90">
        <v>1</v>
      </c>
      <c r="B90" t="str">
        <f>"ANGIOLINI RENATO"</f>
        <v>ANGIOLINI RENATO</v>
      </c>
      <c r="C90" s="1">
        <v>45937</v>
      </c>
      <c r="D90" t="str">
        <f>"Assente il 07/10/2025"</f>
        <v>Assente il 07/10/2025</v>
      </c>
      <c r="E90" t="str">
        <f t="shared" si="5"/>
        <v xml:space="preserve"> </v>
      </c>
      <c r="F90" t="s">
        <v>7</v>
      </c>
      <c r="G90" s="2">
        <v>0.375</v>
      </c>
    </row>
    <row r="91" spans="1:7" x14ac:dyDescent="0.25">
      <c r="A91">
        <v>150</v>
      </c>
      <c r="B91" t="str">
        <f>"SARTI CRISTINA"</f>
        <v>SARTI CRISTINA</v>
      </c>
      <c r="C91" s="1">
        <v>45937</v>
      </c>
      <c r="D91" t="str">
        <f>"Assente il 07/10/2025"</f>
        <v>Assente il 07/10/2025</v>
      </c>
      <c r="E91" t="str">
        <f t="shared" si="5"/>
        <v xml:space="preserve"> </v>
      </c>
      <c r="F91" t="s">
        <v>7</v>
      </c>
      <c r="G91" s="2">
        <v>0.375</v>
      </c>
    </row>
    <row r="92" spans="1:7" x14ac:dyDescent="0.25">
      <c r="A92">
        <v>10023</v>
      </c>
      <c r="B92" t="str">
        <f>"FALLANI ANDREA"</f>
        <v>FALLANI ANDREA</v>
      </c>
      <c r="C92" s="1">
        <v>45937</v>
      </c>
      <c r="D92" t="str">
        <f>"Assente il 07/10/2025"</f>
        <v>Assente il 07/10/2025</v>
      </c>
      <c r="E92" t="str">
        <f t="shared" ref="E92:E97" si="7">" "</f>
        <v xml:space="preserve"> </v>
      </c>
      <c r="F92" t="s">
        <v>7</v>
      </c>
      <c r="G92" s="2">
        <v>0.375</v>
      </c>
    </row>
    <row r="93" spans="1:7" x14ac:dyDescent="0.25">
      <c r="A93">
        <v>11022</v>
      </c>
      <c r="B93" t="str">
        <f>"CAVICCHI ANDREA"</f>
        <v>CAVICCHI ANDREA</v>
      </c>
      <c r="C93" s="1">
        <v>45937</v>
      </c>
      <c r="D93" t="str">
        <f>"Assente il 07/10/2025"</f>
        <v>Assente il 07/10/2025</v>
      </c>
      <c r="E93" t="str">
        <f t="shared" si="7"/>
        <v xml:space="preserve"> </v>
      </c>
      <c r="F93" t="s">
        <v>7</v>
      </c>
      <c r="G93" s="2">
        <v>0.375</v>
      </c>
    </row>
    <row r="94" spans="1:7" x14ac:dyDescent="0.25">
      <c r="A94">
        <v>11023</v>
      </c>
      <c r="B94" t="str">
        <f>"SIRSI ELEONORA"</f>
        <v>SIRSI ELEONORA</v>
      </c>
      <c r="C94" s="1">
        <v>45937</v>
      </c>
      <c r="D94" t="str">
        <f>"Assente il 07/10/2025"</f>
        <v>Assente il 07/10/2025</v>
      </c>
      <c r="E94" t="str">
        <f t="shared" si="7"/>
        <v xml:space="preserve"> </v>
      </c>
      <c r="F94" t="s">
        <v>7</v>
      </c>
      <c r="G94" s="2">
        <v>0.375</v>
      </c>
    </row>
    <row r="95" spans="1:7" x14ac:dyDescent="0.25">
      <c r="A95">
        <v>1</v>
      </c>
      <c r="B95" t="str">
        <f>"ANGIOLINI RENATO"</f>
        <v>ANGIOLINI RENATO</v>
      </c>
      <c r="C95" s="1">
        <v>45938</v>
      </c>
      <c r="D95" t="str">
        <f t="shared" ref="D95:D100" si="8">"Assente il 08/10/2025"</f>
        <v>Assente il 08/10/2025</v>
      </c>
      <c r="E95" t="str">
        <f t="shared" si="7"/>
        <v xml:space="preserve"> </v>
      </c>
      <c r="F95" t="s">
        <v>7</v>
      </c>
      <c r="G95" s="2">
        <v>0.25</v>
      </c>
    </row>
    <row r="96" spans="1:7" x14ac:dyDescent="0.25">
      <c r="A96">
        <v>150</v>
      </c>
      <c r="B96" t="str">
        <f>"SARTI CRISTINA"</f>
        <v>SARTI CRISTINA</v>
      </c>
      <c r="C96" s="1">
        <v>45938</v>
      </c>
      <c r="D96" t="str">
        <f t="shared" si="8"/>
        <v>Assente il 08/10/2025</v>
      </c>
      <c r="E96" t="str">
        <f t="shared" si="7"/>
        <v xml:space="preserve"> </v>
      </c>
      <c r="F96" t="s">
        <v>7</v>
      </c>
      <c r="G96" s="2">
        <v>0.25</v>
      </c>
    </row>
    <row r="97" spans="1:7" x14ac:dyDescent="0.25">
      <c r="A97">
        <v>10023</v>
      </c>
      <c r="B97" t="str">
        <f>"FALLANI ANDREA"</f>
        <v>FALLANI ANDREA</v>
      </c>
      <c r="C97" s="1">
        <v>45938</v>
      </c>
      <c r="D97" t="str">
        <f t="shared" si="8"/>
        <v>Assente il 08/10/2025</v>
      </c>
      <c r="E97" t="str">
        <f t="shared" si="7"/>
        <v xml:space="preserve"> </v>
      </c>
      <c r="F97" t="s">
        <v>7</v>
      </c>
      <c r="G97" s="2">
        <v>0.25</v>
      </c>
    </row>
    <row r="98" spans="1:7" x14ac:dyDescent="0.25">
      <c r="A98">
        <v>10025</v>
      </c>
      <c r="B98" t="str">
        <f>"GALGANI ILENIA"</f>
        <v>GALGANI ILENIA</v>
      </c>
      <c r="C98" s="1">
        <v>45938</v>
      </c>
      <c r="D98" t="str">
        <f t="shared" si="8"/>
        <v>Assente il 08/10/2025</v>
      </c>
      <c r="E98" t="str">
        <f>"1000 FERIE"</f>
        <v>1000 FERIE</v>
      </c>
      <c r="F98" t="s">
        <v>7</v>
      </c>
      <c r="G98" s="2">
        <v>0.25</v>
      </c>
    </row>
    <row r="99" spans="1:7" x14ac:dyDescent="0.25">
      <c r="A99">
        <v>11022</v>
      </c>
      <c r="B99" t="str">
        <f>"CAVICCHI ANDREA"</f>
        <v>CAVICCHI ANDREA</v>
      </c>
      <c r="C99" s="1">
        <v>45938</v>
      </c>
      <c r="D99" t="str">
        <f t="shared" si="8"/>
        <v>Assente il 08/10/2025</v>
      </c>
      <c r="E99" t="str">
        <f>" "</f>
        <v xml:space="preserve"> </v>
      </c>
      <c r="F99" t="s">
        <v>7</v>
      </c>
      <c r="G99" s="2">
        <v>0.25</v>
      </c>
    </row>
    <row r="100" spans="1:7" x14ac:dyDescent="0.25">
      <c r="A100">
        <v>11023</v>
      </c>
      <c r="B100" t="str">
        <f>"SIRSI ELEONORA"</f>
        <v>SIRSI ELEONORA</v>
      </c>
      <c r="C100" s="1">
        <v>45938</v>
      </c>
      <c r="D100" t="str">
        <f t="shared" si="8"/>
        <v>Assente il 08/10/2025</v>
      </c>
      <c r="E100" t="str">
        <f>" "</f>
        <v xml:space="preserve"> </v>
      </c>
      <c r="F100" t="s">
        <v>7</v>
      </c>
      <c r="G100" s="2">
        <v>0.25</v>
      </c>
    </row>
    <row r="101" spans="1:7" x14ac:dyDescent="0.25">
      <c r="A101">
        <v>1</v>
      </c>
      <c r="B101" t="str">
        <f>"ANGIOLINI RENATO"</f>
        <v>ANGIOLINI RENATO</v>
      </c>
      <c r="C101" s="1">
        <v>45939</v>
      </c>
      <c r="D101" t="str">
        <f>"Assente il 09/10/2025"</f>
        <v>Assente il 09/10/2025</v>
      </c>
      <c r="E101" t="str">
        <f>" "</f>
        <v xml:space="preserve"> </v>
      </c>
      <c r="F101" t="s">
        <v>7</v>
      </c>
      <c r="G101" s="2">
        <v>0.375</v>
      </c>
    </row>
    <row r="102" spans="1:7" x14ac:dyDescent="0.25">
      <c r="A102">
        <v>140</v>
      </c>
      <c r="B102" t="str">
        <f>"RONDONI MANUELA"</f>
        <v>RONDONI MANUELA</v>
      </c>
      <c r="C102" s="1">
        <v>45939</v>
      </c>
      <c r="D102" t="str">
        <f>"Assente dal 09/10/2025 al 10/10/2025"</f>
        <v>Assente dal 09/10/2025 al 10/10/2025</v>
      </c>
      <c r="E102" t="str">
        <f>"1000 FERIE"</f>
        <v>1000 FERIE</v>
      </c>
      <c r="F102" t="s">
        <v>7</v>
      </c>
      <c r="G102" s="2">
        <v>0.20833333333333334</v>
      </c>
    </row>
    <row r="103" spans="1:7" x14ac:dyDescent="0.25">
      <c r="A103">
        <v>150</v>
      </c>
      <c r="B103" t="str">
        <f>"SARTI CRISTINA"</f>
        <v>SARTI CRISTINA</v>
      </c>
      <c r="C103" s="1">
        <v>45939</v>
      </c>
      <c r="D103" t="str">
        <f>"Assente il 09/10/2025"</f>
        <v>Assente il 09/10/2025</v>
      </c>
      <c r="E103" t="str">
        <f>" "</f>
        <v xml:space="preserve"> </v>
      </c>
      <c r="F103" t="s">
        <v>7</v>
      </c>
      <c r="G103" s="2">
        <v>0.375</v>
      </c>
    </row>
    <row r="104" spans="1:7" x14ac:dyDescent="0.25">
      <c r="A104">
        <v>10023</v>
      </c>
      <c r="B104" t="str">
        <f>"FALLANI ANDREA"</f>
        <v>FALLANI ANDREA</v>
      </c>
      <c r="C104" s="1">
        <v>45939</v>
      </c>
      <c r="D104" t="str">
        <f>"Assente il 09/10/2025"</f>
        <v>Assente il 09/10/2025</v>
      </c>
      <c r="E104" t="str">
        <f>" "</f>
        <v xml:space="preserve"> </v>
      </c>
      <c r="F104" t="s">
        <v>7</v>
      </c>
      <c r="G104" s="2">
        <v>0.375</v>
      </c>
    </row>
    <row r="105" spans="1:7" x14ac:dyDescent="0.25">
      <c r="A105">
        <v>10024</v>
      </c>
      <c r="B105" t="str">
        <f>"AGLIETTI FILIPPO"</f>
        <v>AGLIETTI FILIPPO</v>
      </c>
      <c r="C105" s="1">
        <v>45939</v>
      </c>
      <c r="D105" t="str">
        <f>"Assente il 09/10/2025"</f>
        <v>Assente il 09/10/2025</v>
      </c>
      <c r="E105" t="str">
        <f>"1000 FERIE"</f>
        <v>1000 FERIE</v>
      </c>
      <c r="F105" t="s">
        <v>7</v>
      </c>
      <c r="G105" s="2">
        <v>0.375</v>
      </c>
    </row>
    <row r="106" spans="1:7" x14ac:dyDescent="0.25">
      <c r="A106">
        <v>11022</v>
      </c>
      <c r="B106" t="str">
        <f>"CAVICCHI ANDREA"</f>
        <v>CAVICCHI ANDREA</v>
      </c>
      <c r="C106" s="1">
        <v>45939</v>
      </c>
      <c r="D106" t="str">
        <f>"Assente il 09/10/2025"</f>
        <v>Assente il 09/10/2025</v>
      </c>
      <c r="E106" t="str">
        <f t="shared" ref="E106:E112" si="9">" "</f>
        <v xml:space="preserve"> </v>
      </c>
      <c r="F106" t="s">
        <v>7</v>
      </c>
      <c r="G106" s="2">
        <v>0.375</v>
      </c>
    </row>
    <row r="107" spans="1:7" x14ac:dyDescent="0.25">
      <c r="A107">
        <v>11023</v>
      </c>
      <c r="B107" t="str">
        <f>"SIRSI ELEONORA"</f>
        <v>SIRSI ELEONORA</v>
      </c>
      <c r="C107" s="1">
        <v>45939</v>
      </c>
      <c r="D107" t="str">
        <f>"Assente il 09/10/2025"</f>
        <v>Assente il 09/10/2025</v>
      </c>
      <c r="E107" t="str">
        <f t="shared" si="9"/>
        <v xml:space="preserve"> </v>
      </c>
      <c r="F107" t="s">
        <v>7</v>
      </c>
      <c r="G107" s="2">
        <v>0.375</v>
      </c>
    </row>
    <row r="108" spans="1:7" x14ac:dyDescent="0.25">
      <c r="A108">
        <v>1</v>
      </c>
      <c r="B108" t="str">
        <f>"ANGIOLINI RENATO"</f>
        <v>ANGIOLINI RENATO</v>
      </c>
      <c r="C108" s="1">
        <v>45940</v>
      </c>
      <c r="D108" t="str">
        <f t="shared" ref="D108:D113" si="10">"Assente il 10/10/2025"</f>
        <v>Assente il 10/10/2025</v>
      </c>
      <c r="E108" t="str">
        <f t="shared" si="9"/>
        <v xml:space="preserve"> </v>
      </c>
      <c r="F108" t="s">
        <v>7</v>
      </c>
      <c r="G108" s="2">
        <v>0.25</v>
      </c>
    </row>
    <row r="109" spans="1:7" x14ac:dyDescent="0.25">
      <c r="A109">
        <v>150</v>
      </c>
      <c r="B109" t="str">
        <f>"SARTI CRISTINA"</f>
        <v>SARTI CRISTINA</v>
      </c>
      <c r="C109" s="1">
        <v>45940</v>
      </c>
      <c r="D109" t="str">
        <f t="shared" si="10"/>
        <v>Assente il 10/10/2025</v>
      </c>
      <c r="E109" t="str">
        <f t="shared" si="9"/>
        <v xml:space="preserve"> </v>
      </c>
      <c r="F109" t="s">
        <v>7</v>
      </c>
      <c r="G109" s="2">
        <v>0.25</v>
      </c>
    </row>
    <row r="110" spans="1:7" x14ac:dyDescent="0.25">
      <c r="A110">
        <v>10023</v>
      </c>
      <c r="B110" t="str">
        <f>"FALLANI ANDREA"</f>
        <v>FALLANI ANDREA</v>
      </c>
      <c r="C110" s="1">
        <v>45940</v>
      </c>
      <c r="D110" t="str">
        <f t="shared" si="10"/>
        <v>Assente il 10/10/2025</v>
      </c>
      <c r="E110" t="str">
        <f t="shared" si="9"/>
        <v xml:space="preserve"> </v>
      </c>
      <c r="F110" t="s">
        <v>7</v>
      </c>
      <c r="G110" s="2">
        <v>0.25</v>
      </c>
    </row>
    <row r="111" spans="1:7" x14ac:dyDescent="0.25">
      <c r="A111">
        <v>11022</v>
      </c>
      <c r="B111" t="str">
        <f>"CAVICCHI ANDREA"</f>
        <v>CAVICCHI ANDREA</v>
      </c>
      <c r="C111" s="1">
        <v>45940</v>
      </c>
      <c r="D111" t="str">
        <f t="shared" si="10"/>
        <v>Assente il 10/10/2025</v>
      </c>
      <c r="E111" t="str">
        <f t="shared" si="9"/>
        <v xml:space="preserve"> </v>
      </c>
      <c r="F111" t="s">
        <v>7</v>
      </c>
      <c r="G111" s="2">
        <v>0.25</v>
      </c>
    </row>
    <row r="112" spans="1:7" x14ac:dyDescent="0.25">
      <c r="A112">
        <v>11023</v>
      </c>
      <c r="B112" t="str">
        <f>"SIRSI ELEONORA"</f>
        <v>SIRSI ELEONORA</v>
      </c>
      <c r="C112" s="1">
        <v>45940</v>
      </c>
      <c r="D112" t="str">
        <f t="shared" si="10"/>
        <v>Assente il 10/10/2025</v>
      </c>
      <c r="E112" t="str">
        <f t="shared" si="9"/>
        <v xml:space="preserve"> </v>
      </c>
      <c r="F112" t="s">
        <v>7</v>
      </c>
      <c r="G112" s="2">
        <v>0.25</v>
      </c>
    </row>
    <row r="113" spans="1:7" x14ac:dyDescent="0.25">
      <c r="A113">
        <v>11024</v>
      </c>
      <c r="B113" t="str">
        <f>"FABBRI PAOLA"</f>
        <v>FABBRI PAOLA</v>
      </c>
      <c r="C113" s="1">
        <v>45940</v>
      </c>
      <c r="D113" t="str">
        <f t="shared" si="10"/>
        <v>Assente il 10/10/2025</v>
      </c>
      <c r="E113" t="str">
        <f>"1000 FERIE"</f>
        <v>1000 FERIE</v>
      </c>
      <c r="F113" t="s">
        <v>7</v>
      </c>
      <c r="G113" s="2">
        <v>0.25</v>
      </c>
    </row>
    <row r="114" spans="1:7" x14ac:dyDescent="0.25">
      <c r="A114">
        <v>1</v>
      </c>
      <c r="B114" t="str">
        <f>"ANGIOLINI RENATO"</f>
        <v>ANGIOLINI RENATO</v>
      </c>
      <c r="C114" s="1">
        <v>45941</v>
      </c>
      <c r="D114" t="str">
        <f>"Assente il 11/10/2025"</f>
        <v>Assente il 11/10/2025</v>
      </c>
      <c r="E114" t="str">
        <f t="shared" ref="E114:E160" si="11">" "</f>
        <v xml:space="preserve"> </v>
      </c>
      <c r="F114" t="s">
        <v>7</v>
      </c>
    </row>
    <row r="115" spans="1:7" x14ac:dyDescent="0.25">
      <c r="A115">
        <v>34</v>
      </c>
      <c r="B115" t="str">
        <f>"CAVACIOCCHI ANGELA"</f>
        <v>CAVACIOCCHI ANGELA</v>
      </c>
      <c r="C115" s="1">
        <v>45941</v>
      </c>
      <c r="D115" t="str">
        <f>"Assente il 11/10/2025"</f>
        <v>Assente il 11/10/2025</v>
      </c>
      <c r="E115" t="str">
        <f t="shared" si="11"/>
        <v xml:space="preserve"> </v>
      </c>
      <c r="F115" t="s">
        <v>7</v>
      </c>
    </row>
    <row r="116" spans="1:7" x14ac:dyDescent="0.25">
      <c r="A116">
        <v>43</v>
      </c>
      <c r="B116" t="str">
        <f>"CECCHERINI SIMONA"</f>
        <v>CECCHERINI SIMONA</v>
      </c>
      <c r="C116" s="1">
        <v>45941</v>
      </c>
      <c r="D116" t="str">
        <f>"Assente il 11/10/2025"</f>
        <v>Assente il 11/10/2025</v>
      </c>
      <c r="E116" t="str">
        <f t="shared" si="11"/>
        <v xml:space="preserve"> </v>
      </c>
      <c r="F116" t="s">
        <v>7</v>
      </c>
    </row>
    <row r="117" spans="1:7" x14ac:dyDescent="0.25">
      <c r="A117">
        <v>48</v>
      </c>
      <c r="B117" t="str">
        <f>"CRESCIOLI PAOLO"</f>
        <v>CRESCIOLI PAOLO</v>
      </c>
      <c r="C117" s="1">
        <v>45941</v>
      </c>
      <c r="D117" t="str">
        <f>"Assente il 11/10/2025"</f>
        <v>Assente il 11/10/2025</v>
      </c>
      <c r="E117" t="str">
        <f t="shared" si="11"/>
        <v xml:space="preserve"> </v>
      </c>
      <c r="F117" t="s">
        <v>7</v>
      </c>
    </row>
    <row r="118" spans="1:7" x14ac:dyDescent="0.25">
      <c r="A118">
        <v>49</v>
      </c>
      <c r="B118" t="str">
        <f>"CHELI SILVIA"</f>
        <v>CHELI SILVIA</v>
      </c>
      <c r="C118" s="1">
        <v>45941</v>
      </c>
      <c r="D118" t="str">
        <f>"Giorno di Riposo"</f>
        <v>Giorno di Riposo</v>
      </c>
      <c r="E118" t="str">
        <f t="shared" si="11"/>
        <v xml:space="preserve"> </v>
      </c>
      <c r="F118" t="s">
        <v>7</v>
      </c>
      <c r="G118" s="2">
        <v>0</v>
      </c>
    </row>
    <row r="119" spans="1:7" x14ac:dyDescent="0.25">
      <c r="A119">
        <v>73</v>
      </c>
      <c r="B119" t="str">
        <f>"FRANCI LUISELLA"</f>
        <v>FRANCI LUISELLA</v>
      </c>
      <c r="C119" s="1">
        <v>45941</v>
      </c>
      <c r="D119" t="str">
        <f t="shared" ref="D119:D136" si="12">"Assente il 11/10/2025"</f>
        <v>Assente il 11/10/2025</v>
      </c>
      <c r="E119" t="str">
        <f t="shared" si="11"/>
        <v xml:space="preserve"> </v>
      </c>
      <c r="F119" t="s">
        <v>7</v>
      </c>
    </row>
    <row r="120" spans="1:7" x14ac:dyDescent="0.25">
      <c r="A120">
        <v>74</v>
      </c>
      <c r="B120" t="str">
        <f>"FOCARDI LUCIA SILVIA"</f>
        <v>FOCARDI LUCIA SILVIA</v>
      </c>
      <c r="C120" s="1">
        <v>45941</v>
      </c>
      <c r="D120" t="str">
        <f t="shared" si="12"/>
        <v>Assente il 11/10/2025</v>
      </c>
      <c r="E120" t="str">
        <f t="shared" si="11"/>
        <v xml:space="preserve"> </v>
      </c>
      <c r="F120" t="s">
        <v>7</v>
      </c>
    </row>
    <row r="121" spans="1:7" x14ac:dyDescent="0.25">
      <c r="A121">
        <v>137</v>
      </c>
      <c r="B121" t="str">
        <f>"PINZANI PILADE"</f>
        <v>PINZANI PILADE</v>
      </c>
      <c r="C121" s="1">
        <v>45941</v>
      </c>
      <c r="D121" t="str">
        <f t="shared" si="12"/>
        <v>Assente il 11/10/2025</v>
      </c>
      <c r="E121" t="str">
        <f t="shared" si="11"/>
        <v xml:space="preserve"> </v>
      </c>
      <c r="F121" t="s">
        <v>7</v>
      </c>
    </row>
    <row r="122" spans="1:7" x14ac:dyDescent="0.25">
      <c r="A122">
        <v>138</v>
      </c>
      <c r="B122" t="str">
        <f>"POGGIALI ALESSIO"</f>
        <v>POGGIALI ALESSIO</v>
      </c>
      <c r="C122" s="1">
        <v>45941</v>
      </c>
      <c r="D122" t="str">
        <f t="shared" si="12"/>
        <v>Assente il 11/10/2025</v>
      </c>
      <c r="E122" t="str">
        <f t="shared" si="11"/>
        <v xml:space="preserve"> </v>
      </c>
      <c r="F122" t="s">
        <v>7</v>
      </c>
    </row>
    <row r="123" spans="1:7" x14ac:dyDescent="0.25">
      <c r="A123">
        <v>140</v>
      </c>
      <c r="B123" t="str">
        <f>"RONDONI MANUELA"</f>
        <v>RONDONI MANUELA</v>
      </c>
      <c r="C123" s="1">
        <v>45941</v>
      </c>
      <c r="D123" t="str">
        <f t="shared" si="12"/>
        <v>Assente il 11/10/2025</v>
      </c>
      <c r="E123" t="str">
        <f t="shared" si="11"/>
        <v xml:space="preserve"> </v>
      </c>
      <c r="F123" t="s">
        <v>7</v>
      </c>
    </row>
    <row r="124" spans="1:7" x14ac:dyDescent="0.25">
      <c r="A124">
        <v>150</v>
      </c>
      <c r="B124" t="str">
        <f>"SARTI CRISTINA"</f>
        <v>SARTI CRISTINA</v>
      </c>
      <c r="C124" s="1">
        <v>45941</v>
      </c>
      <c r="D124" t="str">
        <f t="shared" si="12"/>
        <v>Assente il 11/10/2025</v>
      </c>
      <c r="E124" t="str">
        <f t="shared" si="11"/>
        <v xml:space="preserve"> </v>
      </c>
      <c r="F124" t="s">
        <v>7</v>
      </c>
    </row>
    <row r="125" spans="1:7" x14ac:dyDescent="0.25">
      <c r="A125">
        <v>164</v>
      </c>
      <c r="B125" t="str">
        <f>"TONELLI FRANCESCO"</f>
        <v>TONELLI FRANCESCO</v>
      </c>
      <c r="C125" s="1">
        <v>45941</v>
      </c>
      <c r="D125" t="str">
        <f t="shared" si="12"/>
        <v>Assente il 11/10/2025</v>
      </c>
      <c r="E125" t="str">
        <f t="shared" si="11"/>
        <v xml:space="preserve"> </v>
      </c>
      <c r="F125" t="s">
        <v>7</v>
      </c>
    </row>
    <row r="126" spans="1:7" x14ac:dyDescent="0.25">
      <c r="A126">
        <v>1345</v>
      </c>
      <c r="B126" t="str">
        <f>"CHELI ELENA"</f>
        <v>CHELI ELENA</v>
      </c>
      <c r="C126" s="1">
        <v>45941</v>
      </c>
      <c r="D126" t="str">
        <f t="shared" si="12"/>
        <v>Assente il 11/10/2025</v>
      </c>
      <c r="E126" t="str">
        <f t="shared" si="11"/>
        <v xml:space="preserve"> </v>
      </c>
      <c r="F126" t="s">
        <v>7</v>
      </c>
    </row>
    <row r="127" spans="1:7" x14ac:dyDescent="0.25">
      <c r="A127">
        <v>2000</v>
      </c>
      <c r="B127" t="str">
        <f>"PULITI STEFANIA"</f>
        <v>PULITI STEFANIA</v>
      </c>
      <c r="C127" s="1">
        <v>45941</v>
      </c>
      <c r="D127" t="str">
        <f t="shared" si="12"/>
        <v>Assente il 11/10/2025</v>
      </c>
      <c r="E127" t="str">
        <f t="shared" si="11"/>
        <v xml:space="preserve"> </v>
      </c>
      <c r="F127" t="s">
        <v>7</v>
      </c>
    </row>
    <row r="128" spans="1:7" x14ac:dyDescent="0.25">
      <c r="A128">
        <v>10023</v>
      </c>
      <c r="B128" t="str">
        <f>"FALLANI ANDREA"</f>
        <v>FALLANI ANDREA</v>
      </c>
      <c r="C128" s="1">
        <v>45941</v>
      </c>
      <c r="D128" t="str">
        <f t="shared" si="12"/>
        <v>Assente il 11/10/2025</v>
      </c>
      <c r="E128" t="str">
        <f t="shared" si="11"/>
        <v xml:space="preserve"> </v>
      </c>
      <c r="F128" t="s">
        <v>7</v>
      </c>
    </row>
    <row r="129" spans="1:7" x14ac:dyDescent="0.25">
      <c r="A129">
        <v>10024</v>
      </c>
      <c r="B129" t="str">
        <f>"AGLIETTI FILIPPO"</f>
        <v>AGLIETTI FILIPPO</v>
      </c>
      <c r="C129" s="1">
        <v>45941</v>
      </c>
      <c r="D129" t="str">
        <f t="shared" si="12"/>
        <v>Assente il 11/10/2025</v>
      </c>
      <c r="E129" t="str">
        <f t="shared" si="11"/>
        <v xml:space="preserve"> </v>
      </c>
      <c r="F129" t="s">
        <v>7</v>
      </c>
    </row>
    <row r="130" spans="1:7" x14ac:dyDescent="0.25">
      <c r="A130">
        <v>10025</v>
      </c>
      <c r="B130" t="str">
        <f>"GALGANI ILENIA"</f>
        <v>GALGANI ILENIA</v>
      </c>
      <c r="C130" s="1">
        <v>45941</v>
      </c>
      <c r="D130" t="str">
        <f t="shared" si="12"/>
        <v>Assente il 11/10/2025</v>
      </c>
      <c r="E130" t="str">
        <f t="shared" si="11"/>
        <v xml:space="preserve"> </v>
      </c>
      <c r="F130" t="s">
        <v>7</v>
      </c>
    </row>
    <row r="131" spans="1:7" x14ac:dyDescent="0.25">
      <c r="A131">
        <v>11016</v>
      </c>
      <c r="B131" t="str">
        <f>"BONDI ARIANNA"</f>
        <v>BONDI ARIANNA</v>
      </c>
      <c r="C131" s="1">
        <v>45941</v>
      </c>
      <c r="D131" t="str">
        <f t="shared" si="12"/>
        <v>Assente il 11/10/2025</v>
      </c>
      <c r="E131" t="str">
        <f t="shared" si="11"/>
        <v xml:space="preserve"> </v>
      </c>
      <c r="F131" t="s">
        <v>7</v>
      </c>
    </row>
    <row r="132" spans="1:7" x14ac:dyDescent="0.25">
      <c r="A132">
        <v>11017</v>
      </c>
      <c r="B132" t="str">
        <f>"MEINI HANNA MARIANA"</f>
        <v>MEINI HANNA MARIANA</v>
      </c>
      <c r="C132" s="1">
        <v>45941</v>
      </c>
      <c r="D132" t="str">
        <f t="shared" si="12"/>
        <v>Assente il 11/10/2025</v>
      </c>
      <c r="E132" t="str">
        <f t="shared" si="11"/>
        <v xml:space="preserve"> </v>
      </c>
      <c r="F132" t="s">
        <v>7</v>
      </c>
    </row>
    <row r="133" spans="1:7" x14ac:dyDescent="0.25">
      <c r="A133">
        <v>11022</v>
      </c>
      <c r="B133" t="str">
        <f>"CAVICCHI ANDREA"</f>
        <v>CAVICCHI ANDREA</v>
      </c>
      <c r="C133" s="1">
        <v>45941</v>
      </c>
      <c r="D133" t="str">
        <f t="shared" si="12"/>
        <v>Assente il 11/10/2025</v>
      </c>
      <c r="E133" t="str">
        <f t="shared" si="11"/>
        <v xml:space="preserve"> </v>
      </c>
      <c r="F133" t="s">
        <v>7</v>
      </c>
    </row>
    <row r="134" spans="1:7" x14ac:dyDescent="0.25">
      <c r="A134">
        <v>11023</v>
      </c>
      <c r="B134" t="str">
        <f>"SIRSI ELEONORA"</f>
        <v>SIRSI ELEONORA</v>
      </c>
      <c r="C134" s="1">
        <v>45941</v>
      </c>
      <c r="D134" t="str">
        <f t="shared" si="12"/>
        <v>Assente il 11/10/2025</v>
      </c>
      <c r="E134" t="str">
        <f t="shared" si="11"/>
        <v xml:space="preserve"> </v>
      </c>
      <c r="F134" t="s">
        <v>7</v>
      </c>
    </row>
    <row r="135" spans="1:7" x14ac:dyDescent="0.25">
      <c r="A135">
        <v>11024</v>
      </c>
      <c r="B135" t="str">
        <f>"FABBRI PAOLA"</f>
        <v>FABBRI PAOLA</v>
      </c>
      <c r="C135" s="1">
        <v>45941</v>
      </c>
      <c r="D135" t="str">
        <f t="shared" si="12"/>
        <v>Assente il 11/10/2025</v>
      </c>
      <c r="E135" t="str">
        <f t="shared" si="11"/>
        <v xml:space="preserve"> </v>
      </c>
      <c r="F135" t="s">
        <v>7</v>
      </c>
    </row>
    <row r="136" spans="1:7" x14ac:dyDescent="0.25">
      <c r="A136">
        <v>11030</v>
      </c>
      <c r="B136" t="str">
        <f>"CIOTOLI MARTA"</f>
        <v>CIOTOLI MARTA</v>
      </c>
      <c r="C136" s="1">
        <v>45941</v>
      </c>
      <c r="D136" t="str">
        <f t="shared" si="12"/>
        <v>Assente il 11/10/2025</v>
      </c>
      <c r="E136" t="str">
        <f t="shared" si="11"/>
        <v xml:space="preserve"> </v>
      </c>
      <c r="F136" t="s">
        <v>7</v>
      </c>
    </row>
    <row r="137" spans="1:7" x14ac:dyDescent="0.25">
      <c r="A137">
        <v>1</v>
      </c>
      <c r="B137" t="str">
        <f>"ANGIOLINI RENATO"</f>
        <v>ANGIOLINI RENATO</v>
      </c>
      <c r="C137" s="1">
        <v>45942</v>
      </c>
      <c r="D137" t="str">
        <f>"Assente il 12/10/2025"</f>
        <v>Assente il 12/10/2025</v>
      </c>
      <c r="E137" t="str">
        <f t="shared" si="11"/>
        <v xml:space="preserve"> </v>
      </c>
      <c r="F137" t="s">
        <v>7</v>
      </c>
    </row>
    <row r="138" spans="1:7" x14ac:dyDescent="0.25">
      <c r="A138">
        <v>34</v>
      </c>
      <c r="B138" t="str">
        <f>"CAVACIOCCHI ANGELA"</f>
        <v>CAVACIOCCHI ANGELA</v>
      </c>
      <c r="C138" s="1">
        <v>45942</v>
      </c>
      <c r="D138" t="str">
        <f>"Assente il 12/10/2025"</f>
        <v>Assente il 12/10/2025</v>
      </c>
      <c r="E138" t="str">
        <f t="shared" si="11"/>
        <v xml:space="preserve"> </v>
      </c>
      <c r="F138" t="s">
        <v>7</v>
      </c>
    </row>
    <row r="139" spans="1:7" x14ac:dyDescent="0.25">
      <c r="A139">
        <v>43</v>
      </c>
      <c r="B139" t="str">
        <f>"CECCHERINI SIMONA"</f>
        <v>CECCHERINI SIMONA</v>
      </c>
      <c r="C139" s="1">
        <v>45942</v>
      </c>
      <c r="D139" t="str">
        <f>"Assente il 12/10/2025"</f>
        <v>Assente il 12/10/2025</v>
      </c>
      <c r="E139" t="str">
        <f t="shared" si="11"/>
        <v xml:space="preserve"> </v>
      </c>
      <c r="F139" t="s">
        <v>7</v>
      </c>
    </row>
    <row r="140" spans="1:7" x14ac:dyDescent="0.25">
      <c r="A140">
        <v>49</v>
      </c>
      <c r="B140" t="str">
        <f>"CHELI SILVIA"</f>
        <v>CHELI SILVIA</v>
      </c>
      <c r="C140" s="1">
        <v>45942</v>
      </c>
      <c r="D140" t="str">
        <f>"Giorno di Riposo"</f>
        <v>Giorno di Riposo</v>
      </c>
      <c r="E140" t="str">
        <f t="shared" si="11"/>
        <v xml:space="preserve"> </v>
      </c>
      <c r="F140" t="s">
        <v>7</v>
      </c>
      <c r="G140" s="2">
        <v>0</v>
      </c>
    </row>
    <row r="141" spans="1:7" x14ac:dyDescent="0.25">
      <c r="A141">
        <v>73</v>
      </c>
      <c r="B141" t="str">
        <f>"FRANCI LUISELLA"</f>
        <v>FRANCI LUISELLA</v>
      </c>
      <c r="C141" s="1">
        <v>45942</v>
      </c>
      <c r="D141" t="str">
        <f t="shared" ref="D141:D158" si="13">"Assente il 12/10/2025"</f>
        <v>Assente il 12/10/2025</v>
      </c>
      <c r="E141" t="str">
        <f t="shared" si="11"/>
        <v xml:space="preserve"> </v>
      </c>
      <c r="F141" t="s">
        <v>7</v>
      </c>
    </row>
    <row r="142" spans="1:7" x14ac:dyDescent="0.25">
      <c r="A142">
        <v>74</v>
      </c>
      <c r="B142" t="str">
        <f>"FOCARDI LUCIA SILVIA"</f>
        <v>FOCARDI LUCIA SILVIA</v>
      </c>
      <c r="C142" s="1">
        <v>45942</v>
      </c>
      <c r="D142" t="str">
        <f t="shared" si="13"/>
        <v>Assente il 12/10/2025</v>
      </c>
      <c r="E142" t="str">
        <f t="shared" si="11"/>
        <v xml:space="preserve"> </v>
      </c>
      <c r="F142" t="s">
        <v>7</v>
      </c>
    </row>
    <row r="143" spans="1:7" x14ac:dyDescent="0.25">
      <c r="A143">
        <v>105</v>
      </c>
      <c r="B143" t="str">
        <f>"LONGHI ALESSIO"</f>
        <v>LONGHI ALESSIO</v>
      </c>
      <c r="C143" s="1">
        <v>45942</v>
      </c>
      <c r="D143" t="str">
        <f t="shared" si="13"/>
        <v>Assente il 12/10/2025</v>
      </c>
      <c r="E143" t="str">
        <f t="shared" si="11"/>
        <v xml:space="preserve"> </v>
      </c>
      <c r="F143" t="s">
        <v>7</v>
      </c>
    </row>
    <row r="144" spans="1:7" x14ac:dyDescent="0.25">
      <c r="A144">
        <v>137</v>
      </c>
      <c r="B144" t="str">
        <f>"PINZANI PILADE"</f>
        <v>PINZANI PILADE</v>
      </c>
      <c r="C144" s="1">
        <v>45942</v>
      </c>
      <c r="D144" t="str">
        <f t="shared" si="13"/>
        <v>Assente il 12/10/2025</v>
      </c>
      <c r="E144" t="str">
        <f t="shared" si="11"/>
        <v xml:space="preserve"> </v>
      </c>
      <c r="F144" t="s">
        <v>7</v>
      </c>
    </row>
    <row r="145" spans="1:7" x14ac:dyDescent="0.25">
      <c r="A145">
        <v>138</v>
      </c>
      <c r="B145" t="str">
        <f>"POGGIALI ALESSIO"</f>
        <v>POGGIALI ALESSIO</v>
      </c>
      <c r="C145" s="1">
        <v>45942</v>
      </c>
      <c r="D145" t="str">
        <f t="shared" si="13"/>
        <v>Assente il 12/10/2025</v>
      </c>
      <c r="E145" t="str">
        <f t="shared" si="11"/>
        <v xml:space="preserve"> </v>
      </c>
      <c r="F145" t="s">
        <v>7</v>
      </c>
    </row>
    <row r="146" spans="1:7" x14ac:dyDescent="0.25">
      <c r="A146">
        <v>140</v>
      </c>
      <c r="B146" t="str">
        <f>"RONDONI MANUELA"</f>
        <v>RONDONI MANUELA</v>
      </c>
      <c r="C146" s="1">
        <v>45942</v>
      </c>
      <c r="D146" t="str">
        <f t="shared" si="13"/>
        <v>Assente il 12/10/2025</v>
      </c>
      <c r="E146" t="str">
        <f t="shared" si="11"/>
        <v xml:space="preserve"> </v>
      </c>
      <c r="F146" t="s">
        <v>7</v>
      </c>
    </row>
    <row r="147" spans="1:7" x14ac:dyDescent="0.25">
      <c r="A147">
        <v>150</v>
      </c>
      <c r="B147" t="str">
        <f>"SARTI CRISTINA"</f>
        <v>SARTI CRISTINA</v>
      </c>
      <c r="C147" s="1">
        <v>45942</v>
      </c>
      <c r="D147" t="str">
        <f t="shared" si="13"/>
        <v>Assente il 12/10/2025</v>
      </c>
      <c r="E147" t="str">
        <f t="shared" si="11"/>
        <v xml:space="preserve"> </v>
      </c>
      <c r="F147" t="s">
        <v>7</v>
      </c>
    </row>
    <row r="148" spans="1:7" x14ac:dyDescent="0.25">
      <c r="A148">
        <v>164</v>
      </c>
      <c r="B148" t="str">
        <f>"TONELLI FRANCESCO"</f>
        <v>TONELLI FRANCESCO</v>
      </c>
      <c r="C148" s="1">
        <v>45942</v>
      </c>
      <c r="D148" t="str">
        <f t="shared" si="13"/>
        <v>Assente il 12/10/2025</v>
      </c>
      <c r="E148" t="str">
        <f t="shared" si="11"/>
        <v xml:space="preserve"> </v>
      </c>
      <c r="F148" t="s">
        <v>7</v>
      </c>
    </row>
    <row r="149" spans="1:7" x14ac:dyDescent="0.25">
      <c r="A149">
        <v>1345</v>
      </c>
      <c r="B149" t="str">
        <f>"CHELI ELENA"</f>
        <v>CHELI ELENA</v>
      </c>
      <c r="C149" s="1">
        <v>45942</v>
      </c>
      <c r="D149" t="str">
        <f t="shared" si="13"/>
        <v>Assente il 12/10/2025</v>
      </c>
      <c r="E149" t="str">
        <f t="shared" si="11"/>
        <v xml:space="preserve"> </v>
      </c>
      <c r="F149" t="s">
        <v>7</v>
      </c>
    </row>
    <row r="150" spans="1:7" x14ac:dyDescent="0.25">
      <c r="A150">
        <v>2000</v>
      </c>
      <c r="B150" t="str">
        <f>"PULITI STEFANIA"</f>
        <v>PULITI STEFANIA</v>
      </c>
      <c r="C150" s="1">
        <v>45942</v>
      </c>
      <c r="D150" t="str">
        <f t="shared" si="13"/>
        <v>Assente il 12/10/2025</v>
      </c>
      <c r="E150" t="str">
        <f t="shared" si="11"/>
        <v xml:space="preserve"> </v>
      </c>
      <c r="F150" t="s">
        <v>7</v>
      </c>
    </row>
    <row r="151" spans="1:7" x14ac:dyDescent="0.25">
      <c r="A151">
        <v>10023</v>
      </c>
      <c r="B151" t="str">
        <f>"FALLANI ANDREA"</f>
        <v>FALLANI ANDREA</v>
      </c>
      <c r="C151" s="1">
        <v>45942</v>
      </c>
      <c r="D151" t="str">
        <f t="shared" si="13"/>
        <v>Assente il 12/10/2025</v>
      </c>
      <c r="E151" t="str">
        <f t="shared" si="11"/>
        <v xml:space="preserve"> </v>
      </c>
      <c r="F151" t="s">
        <v>7</v>
      </c>
    </row>
    <row r="152" spans="1:7" x14ac:dyDescent="0.25">
      <c r="A152">
        <v>10025</v>
      </c>
      <c r="B152" t="str">
        <f>"GALGANI ILENIA"</f>
        <v>GALGANI ILENIA</v>
      </c>
      <c r="C152" s="1">
        <v>45942</v>
      </c>
      <c r="D152" t="str">
        <f t="shared" si="13"/>
        <v>Assente il 12/10/2025</v>
      </c>
      <c r="E152" t="str">
        <f t="shared" si="11"/>
        <v xml:space="preserve"> </v>
      </c>
      <c r="F152" t="s">
        <v>7</v>
      </c>
    </row>
    <row r="153" spans="1:7" x14ac:dyDescent="0.25">
      <c r="A153">
        <v>11016</v>
      </c>
      <c r="B153" t="str">
        <f>"BONDI ARIANNA"</f>
        <v>BONDI ARIANNA</v>
      </c>
      <c r="C153" s="1">
        <v>45942</v>
      </c>
      <c r="D153" t="str">
        <f t="shared" si="13"/>
        <v>Assente il 12/10/2025</v>
      </c>
      <c r="E153" t="str">
        <f t="shared" si="11"/>
        <v xml:space="preserve"> </v>
      </c>
      <c r="F153" t="s">
        <v>7</v>
      </c>
    </row>
    <row r="154" spans="1:7" x14ac:dyDescent="0.25">
      <c r="A154">
        <v>11017</v>
      </c>
      <c r="B154" t="str">
        <f>"MEINI HANNA MARIANA"</f>
        <v>MEINI HANNA MARIANA</v>
      </c>
      <c r="C154" s="1">
        <v>45942</v>
      </c>
      <c r="D154" t="str">
        <f t="shared" si="13"/>
        <v>Assente il 12/10/2025</v>
      </c>
      <c r="E154" t="str">
        <f t="shared" si="11"/>
        <v xml:space="preserve"> </v>
      </c>
      <c r="F154" t="s">
        <v>7</v>
      </c>
    </row>
    <row r="155" spans="1:7" x14ac:dyDescent="0.25">
      <c r="A155">
        <v>11022</v>
      </c>
      <c r="B155" t="str">
        <f>"CAVICCHI ANDREA"</f>
        <v>CAVICCHI ANDREA</v>
      </c>
      <c r="C155" s="1">
        <v>45942</v>
      </c>
      <c r="D155" t="str">
        <f t="shared" si="13"/>
        <v>Assente il 12/10/2025</v>
      </c>
      <c r="E155" t="str">
        <f t="shared" si="11"/>
        <v xml:space="preserve"> </v>
      </c>
      <c r="F155" t="s">
        <v>7</v>
      </c>
    </row>
    <row r="156" spans="1:7" x14ac:dyDescent="0.25">
      <c r="A156">
        <v>11023</v>
      </c>
      <c r="B156" t="str">
        <f>"SIRSI ELEONORA"</f>
        <v>SIRSI ELEONORA</v>
      </c>
      <c r="C156" s="1">
        <v>45942</v>
      </c>
      <c r="D156" t="str">
        <f t="shared" si="13"/>
        <v>Assente il 12/10/2025</v>
      </c>
      <c r="E156" t="str">
        <f t="shared" si="11"/>
        <v xml:space="preserve"> </v>
      </c>
      <c r="F156" t="s">
        <v>7</v>
      </c>
    </row>
    <row r="157" spans="1:7" x14ac:dyDescent="0.25">
      <c r="A157">
        <v>11024</v>
      </c>
      <c r="B157" t="str">
        <f>"FABBRI PAOLA"</f>
        <v>FABBRI PAOLA</v>
      </c>
      <c r="C157" s="1">
        <v>45942</v>
      </c>
      <c r="D157" t="str">
        <f t="shared" si="13"/>
        <v>Assente il 12/10/2025</v>
      </c>
      <c r="E157" t="str">
        <f t="shared" si="11"/>
        <v xml:space="preserve"> </v>
      </c>
      <c r="F157" t="s">
        <v>7</v>
      </c>
    </row>
    <row r="158" spans="1:7" x14ac:dyDescent="0.25">
      <c r="A158">
        <v>11030</v>
      </c>
      <c r="B158" t="str">
        <f>"CIOTOLI MARTA"</f>
        <v>CIOTOLI MARTA</v>
      </c>
      <c r="C158" s="1">
        <v>45942</v>
      </c>
      <c r="D158" t="str">
        <f t="shared" si="13"/>
        <v>Assente il 12/10/2025</v>
      </c>
      <c r="E158" t="str">
        <f t="shared" si="11"/>
        <v xml:space="preserve"> </v>
      </c>
      <c r="F158" t="s">
        <v>7</v>
      </c>
    </row>
    <row r="159" spans="1:7" x14ac:dyDescent="0.25">
      <c r="A159">
        <v>1</v>
      </c>
      <c r="B159" t="str">
        <f>"ANGIOLINI RENATO"</f>
        <v>ANGIOLINI RENATO</v>
      </c>
      <c r="C159" s="1">
        <v>45943</v>
      </c>
      <c r="D159" t="str">
        <f t="shared" ref="D159:D165" si="14">"Assente il 13/10/2025"</f>
        <v>Assente il 13/10/2025</v>
      </c>
      <c r="E159" t="str">
        <f t="shared" si="11"/>
        <v xml:space="preserve"> </v>
      </c>
      <c r="F159" t="s">
        <v>7</v>
      </c>
      <c r="G159" s="2">
        <v>0.25</v>
      </c>
    </row>
    <row r="160" spans="1:7" x14ac:dyDescent="0.25">
      <c r="A160">
        <v>150</v>
      </c>
      <c r="B160" t="str">
        <f>"SARTI CRISTINA"</f>
        <v>SARTI CRISTINA</v>
      </c>
      <c r="C160" s="1">
        <v>45943</v>
      </c>
      <c r="D160" t="str">
        <f t="shared" si="14"/>
        <v>Assente il 13/10/2025</v>
      </c>
      <c r="E160" t="str">
        <f t="shared" si="11"/>
        <v xml:space="preserve"> </v>
      </c>
      <c r="F160" t="s">
        <v>7</v>
      </c>
      <c r="G160" s="2">
        <v>0.25</v>
      </c>
    </row>
    <row r="161" spans="1:7" x14ac:dyDescent="0.25">
      <c r="A161">
        <v>1345</v>
      </c>
      <c r="B161" t="str">
        <f>"CHELI ELENA"</f>
        <v>CHELI ELENA</v>
      </c>
      <c r="C161" s="1">
        <v>45943</v>
      </c>
      <c r="D161" t="str">
        <f t="shared" si="14"/>
        <v>Assente il 13/10/2025</v>
      </c>
      <c r="E161" t="str">
        <f>"3019 PERM. RETRIBUITO SEGGI ELETTORALI COMPONENTE"</f>
        <v>3019 PERM. RETRIBUITO SEGGI ELETTORALI COMPONENTE</v>
      </c>
      <c r="F161" t="s">
        <v>7</v>
      </c>
      <c r="G161" s="2">
        <v>0.25</v>
      </c>
    </row>
    <row r="162" spans="1:7" x14ac:dyDescent="0.25">
      <c r="A162">
        <v>10023</v>
      </c>
      <c r="B162" t="str">
        <f>"FALLANI ANDREA"</f>
        <v>FALLANI ANDREA</v>
      </c>
      <c r="C162" s="1">
        <v>45943</v>
      </c>
      <c r="D162" t="str">
        <f t="shared" si="14"/>
        <v>Assente il 13/10/2025</v>
      </c>
      <c r="E162" t="str">
        <f>" "</f>
        <v xml:space="preserve"> </v>
      </c>
      <c r="F162" t="s">
        <v>7</v>
      </c>
      <c r="G162" s="2">
        <v>0.25</v>
      </c>
    </row>
    <row r="163" spans="1:7" x14ac:dyDescent="0.25">
      <c r="A163">
        <v>11016</v>
      </c>
      <c r="B163" t="str">
        <f>"BONDI ARIANNA"</f>
        <v>BONDI ARIANNA</v>
      </c>
      <c r="C163" s="1">
        <v>45943</v>
      </c>
      <c r="D163" t="str">
        <f t="shared" si="14"/>
        <v>Assente il 13/10/2025</v>
      </c>
      <c r="E163" t="str">
        <f>"3019 PERM. RETRIBUITO SEGGI ELETTORALI COMPONENTE"</f>
        <v>3019 PERM. RETRIBUITO SEGGI ELETTORALI COMPONENTE</v>
      </c>
      <c r="F163" t="s">
        <v>7</v>
      </c>
      <c r="G163" s="2">
        <v>0.25</v>
      </c>
    </row>
    <row r="164" spans="1:7" x14ac:dyDescent="0.25">
      <c r="A164">
        <v>11022</v>
      </c>
      <c r="B164" t="str">
        <f>"CAVICCHI ANDREA"</f>
        <v>CAVICCHI ANDREA</v>
      </c>
      <c r="C164" s="1">
        <v>45943</v>
      </c>
      <c r="D164" t="str">
        <f t="shared" si="14"/>
        <v>Assente il 13/10/2025</v>
      </c>
      <c r="E164" t="str">
        <f>" "</f>
        <v xml:space="preserve"> </v>
      </c>
      <c r="F164" t="s">
        <v>7</v>
      </c>
      <c r="G164" s="2">
        <v>0.25</v>
      </c>
    </row>
    <row r="165" spans="1:7" x14ac:dyDescent="0.25">
      <c r="A165">
        <v>11023</v>
      </c>
      <c r="B165" t="str">
        <f>"SIRSI ELEONORA"</f>
        <v>SIRSI ELEONORA</v>
      </c>
      <c r="C165" s="1">
        <v>45943</v>
      </c>
      <c r="D165" t="str">
        <f t="shared" si="14"/>
        <v>Assente il 13/10/2025</v>
      </c>
      <c r="E165" t="str">
        <f>" "</f>
        <v xml:space="preserve"> </v>
      </c>
      <c r="F165" t="s">
        <v>7</v>
      </c>
      <c r="G165" s="2">
        <v>0.25</v>
      </c>
    </row>
    <row r="166" spans="1:7" x14ac:dyDescent="0.25">
      <c r="A166">
        <v>1</v>
      </c>
      <c r="B166" t="str">
        <f>"ANGIOLINI RENATO"</f>
        <v>ANGIOLINI RENATO</v>
      </c>
      <c r="C166" s="1">
        <v>45944</v>
      </c>
      <c r="D166" t="str">
        <f>"Assente il 14/10/2025"</f>
        <v>Assente il 14/10/2025</v>
      </c>
      <c r="E166" t="str">
        <f>" "</f>
        <v xml:space="preserve"> </v>
      </c>
      <c r="F166" t="s">
        <v>7</v>
      </c>
      <c r="G166" s="2">
        <v>0.375</v>
      </c>
    </row>
    <row r="167" spans="1:7" x14ac:dyDescent="0.25">
      <c r="A167">
        <v>150</v>
      </c>
      <c r="B167" t="str">
        <f>"SARTI CRISTINA"</f>
        <v>SARTI CRISTINA</v>
      </c>
      <c r="C167" s="1">
        <v>45944</v>
      </c>
      <c r="D167" t="str">
        <f>"Assente il 14/10/2025"</f>
        <v>Assente il 14/10/2025</v>
      </c>
      <c r="E167" t="str">
        <f>" "</f>
        <v xml:space="preserve"> </v>
      </c>
      <c r="F167" t="s">
        <v>7</v>
      </c>
      <c r="G167" s="2">
        <v>0.375</v>
      </c>
    </row>
    <row r="168" spans="1:7" x14ac:dyDescent="0.25">
      <c r="A168">
        <v>1345</v>
      </c>
      <c r="B168" t="str">
        <f>"CHELI ELENA"</f>
        <v>CHELI ELENA</v>
      </c>
      <c r="C168" s="1">
        <v>45944</v>
      </c>
      <c r="D168" t="str">
        <f>"Assente il 14/10/2025"</f>
        <v>Assente il 14/10/2025</v>
      </c>
      <c r="E168" t="str">
        <f>"5044 RECUPERO SEGGI ELETT. FESTIVITA' NON GODUTE"</f>
        <v>5044 RECUPERO SEGGI ELETT. FESTIVITA' NON GODUTE</v>
      </c>
      <c r="F168" t="s">
        <v>7</v>
      </c>
      <c r="G168" s="2">
        <v>0.375</v>
      </c>
    </row>
    <row r="169" spans="1:7" x14ac:dyDescent="0.25">
      <c r="A169">
        <v>10023</v>
      </c>
      <c r="B169" t="str">
        <f>"FALLANI ANDREA"</f>
        <v>FALLANI ANDREA</v>
      </c>
      <c r="C169" s="1">
        <v>45944</v>
      </c>
      <c r="D169" t="str">
        <f>"Assente il 14/10/2025"</f>
        <v>Assente il 14/10/2025</v>
      </c>
      <c r="E169" t="str">
        <f>" "</f>
        <v xml:space="preserve"> </v>
      </c>
      <c r="F169" t="s">
        <v>7</v>
      </c>
      <c r="G169" s="2">
        <v>0.375</v>
      </c>
    </row>
    <row r="170" spans="1:7" x14ac:dyDescent="0.25">
      <c r="A170">
        <v>11016</v>
      </c>
      <c r="B170" t="str">
        <f>"BONDI ARIANNA"</f>
        <v>BONDI ARIANNA</v>
      </c>
      <c r="C170" s="1">
        <v>45944</v>
      </c>
      <c r="D170" t="str">
        <f>"Assente dal 14/10/2025 al 15/10/2025"</f>
        <v>Assente dal 14/10/2025 al 15/10/2025</v>
      </c>
      <c r="E170" t="str">
        <f>"5044 RECUPERO SEGGI ELETT. FESTIVITA' NON GODUTE"</f>
        <v>5044 RECUPERO SEGGI ELETT. FESTIVITA' NON GODUTE</v>
      </c>
      <c r="F170" t="s">
        <v>7</v>
      </c>
      <c r="G170" s="2">
        <v>0.375</v>
      </c>
    </row>
    <row r="171" spans="1:7" x14ac:dyDescent="0.25">
      <c r="A171">
        <v>11022</v>
      </c>
      <c r="B171" t="str">
        <f>"CAVICCHI ANDREA"</f>
        <v>CAVICCHI ANDREA</v>
      </c>
      <c r="C171" s="1">
        <v>45944</v>
      </c>
      <c r="D171" t="str">
        <f>"Assente il 14/10/2025"</f>
        <v>Assente il 14/10/2025</v>
      </c>
      <c r="E171" t="str">
        <f>" "</f>
        <v xml:space="preserve"> </v>
      </c>
      <c r="F171" t="s">
        <v>7</v>
      </c>
      <c r="G171" s="2">
        <v>0.375</v>
      </c>
    </row>
    <row r="172" spans="1:7" x14ac:dyDescent="0.25">
      <c r="A172">
        <v>11023</v>
      </c>
      <c r="B172" t="str">
        <f>"SIRSI ELEONORA"</f>
        <v>SIRSI ELEONORA</v>
      </c>
      <c r="C172" s="1">
        <v>45944</v>
      </c>
      <c r="D172" t="str">
        <f>"Assente il 14/10/2025"</f>
        <v>Assente il 14/10/2025</v>
      </c>
      <c r="E172" t="str">
        <f>" "</f>
        <v xml:space="preserve"> </v>
      </c>
      <c r="F172" t="s">
        <v>7</v>
      </c>
      <c r="G172" s="2">
        <v>0.375</v>
      </c>
    </row>
    <row r="173" spans="1:7" x14ac:dyDescent="0.25">
      <c r="A173">
        <v>1</v>
      </c>
      <c r="B173" t="str">
        <f>"ANGIOLINI RENATO"</f>
        <v>ANGIOLINI RENATO</v>
      </c>
      <c r="C173" s="1">
        <v>45945</v>
      </c>
      <c r="D173" t="str">
        <f t="shared" ref="D173:D181" si="15">"Assente il 15/10/2025"</f>
        <v>Assente il 15/10/2025</v>
      </c>
      <c r="E173" t="str">
        <f>" "</f>
        <v xml:space="preserve"> </v>
      </c>
      <c r="F173" t="s">
        <v>7</v>
      </c>
      <c r="G173" s="2">
        <v>0.25</v>
      </c>
    </row>
    <row r="174" spans="1:7" x14ac:dyDescent="0.25">
      <c r="A174">
        <v>24</v>
      </c>
      <c r="B174" t="str">
        <f>"BETTINI LORELLA"</f>
        <v>BETTINI LORELLA</v>
      </c>
      <c r="C174" s="1">
        <v>45945</v>
      </c>
      <c r="D174" t="str">
        <f t="shared" si="15"/>
        <v>Assente il 15/10/2025</v>
      </c>
      <c r="E174" t="str">
        <f>"1000 FERIE"</f>
        <v>1000 FERIE</v>
      </c>
      <c r="F174" t="s">
        <v>7</v>
      </c>
      <c r="G174" s="2">
        <v>0.25</v>
      </c>
    </row>
    <row r="175" spans="1:7" x14ac:dyDescent="0.25">
      <c r="A175">
        <v>43</v>
      </c>
      <c r="B175" t="str">
        <f>"CECCHERINI SIMONA"</f>
        <v>CECCHERINI SIMONA</v>
      </c>
      <c r="C175" s="1">
        <v>45945</v>
      </c>
      <c r="D175" t="str">
        <f t="shared" si="15"/>
        <v>Assente il 15/10/2025</v>
      </c>
      <c r="E175" t="str">
        <f>"5027 SMART WORKING"</f>
        <v>5027 SMART WORKING</v>
      </c>
      <c r="F175" t="s">
        <v>7</v>
      </c>
      <c r="G175" s="2">
        <v>0.25</v>
      </c>
    </row>
    <row r="176" spans="1:7" x14ac:dyDescent="0.25">
      <c r="A176">
        <v>74</v>
      </c>
      <c r="B176" t="str">
        <f>"FOCARDI LUCIA SILVIA"</f>
        <v>FOCARDI LUCIA SILVIA</v>
      </c>
      <c r="C176" s="1">
        <v>45945</v>
      </c>
      <c r="D176" t="str">
        <f t="shared" si="15"/>
        <v>Assente il 15/10/2025</v>
      </c>
      <c r="E176" t="str">
        <f>"1000 FERIE"</f>
        <v>1000 FERIE</v>
      </c>
      <c r="F176" t="s">
        <v>7</v>
      </c>
      <c r="G176" s="2">
        <v>0.25</v>
      </c>
    </row>
    <row r="177" spans="1:7" x14ac:dyDescent="0.25">
      <c r="A177">
        <v>150</v>
      </c>
      <c r="B177" t="str">
        <f>"SARTI CRISTINA"</f>
        <v>SARTI CRISTINA</v>
      </c>
      <c r="C177" s="1">
        <v>45945</v>
      </c>
      <c r="D177" t="str">
        <f t="shared" si="15"/>
        <v>Assente il 15/10/2025</v>
      </c>
      <c r="E177" t="str">
        <f>" "</f>
        <v xml:space="preserve"> </v>
      </c>
      <c r="F177" t="s">
        <v>7</v>
      </c>
      <c r="G177" s="2">
        <v>0.25</v>
      </c>
    </row>
    <row r="178" spans="1:7" x14ac:dyDescent="0.25">
      <c r="A178">
        <v>10023</v>
      </c>
      <c r="B178" t="str">
        <f>"FALLANI ANDREA"</f>
        <v>FALLANI ANDREA</v>
      </c>
      <c r="C178" s="1">
        <v>45945</v>
      </c>
      <c r="D178" t="str">
        <f t="shared" si="15"/>
        <v>Assente il 15/10/2025</v>
      </c>
      <c r="E178" t="str">
        <f>" "</f>
        <v xml:space="preserve"> </v>
      </c>
      <c r="F178" t="s">
        <v>7</v>
      </c>
      <c r="G178" s="2">
        <v>0.25</v>
      </c>
    </row>
    <row r="179" spans="1:7" x14ac:dyDescent="0.25">
      <c r="A179">
        <v>11022</v>
      </c>
      <c r="B179" t="str">
        <f>"CAVICCHI ANDREA"</f>
        <v>CAVICCHI ANDREA</v>
      </c>
      <c r="C179" s="1">
        <v>45945</v>
      </c>
      <c r="D179" t="str">
        <f t="shared" si="15"/>
        <v>Assente il 15/10/2025</v>
      </c>
      <c r="E179" t="str">
        <f>" "</f>
        <v xml:space="preserve"> </v>
      </c>
      <c r="F179" t="s">
        <v>7</v>
      </c>
      <c r="G179" s="2">
        <v>0.25</v>
      </c>
    </row>
    <row r="180" spans="1:7" x14ac:dyDescent="0.25">
      <c r="A180">
        <v>11023</v>
      </c>
      <c r="B180" t="str">
        <f>"SIRSI ELEONORA"</f>
        <v>SIRSI ELEONORA</v>
      </c>
      <c r="C180" s="1">
        <v>45945</v>
      </c>
      <c r="D180" t="str">
        <f t="shared" si="15"/>
        <v>Assente il 15/10/2025</v>
      </c>
      <c r="E180" t="str">
        <f>" "</f>
        <v xml:space="preserve"> </v>
      </c>
      <c r="F180" t="s">
        <v>7</v>
      </c>
      <c r="G180" s="2">
        <v>0.25</v>
      </c>
    </row>
    <row r="181" spans="1:7" x14ac:dyDescent="0.25">
      <c r="A181">
        <v>11024</v>
      </c>
      <c r="B181" t="str">
        <f>"FABBRI PAOLA"</f>
        <v>FABBRI PAOLA</v>
      </c>
      <c r="C181" s="1">
        <v>45945</v>
      </c>
      <c r="D181" t="str">
        <f t="shared" si="15"/>
        <v>Assente il 15/10/2025</v>
      </c>
      <c r="E181" t="str">
        <f>"1000 FERIE"</f>
        <v>1000 FERIE</v>
      </c>
      <c r="F181" t="s">
        <v>7</v>
      </c>
      <c r="G181" s="2">
        <v>0.25</v>
      </c>
    </row>
    <row r="182" spans="1:7" x14ac:dyDescent="0.25">
      <c r="A182">
        <v>1</v>
      </c>
      <c r="B182" t="str">
        <f>"ANGIOLINI RENATO"</f>
        <v>ANGIOLINI RENATO</v>
      </c>
      <c r="C182" s="1">
        <v>45946</v>
      </c>
      <c r="D182" t="str">
        <f>"Assente il 16/10/2025"</f>
        <v>Assente il 16/10/2025</v>
      </c>
      <c r="E182" t="str">
        <f>" "</f>
        <v xml:space="preserve"> </v>
      </c>
      <c r="F182" t="s">
        <v>7</v>
      </c>
      <c r="G182" s="2">
        <v>0.375</v>
      </c>
    </row>
    <row r="183" spans="1:7" x14ac:dyDescent="0.25">
      <c r="A183">
        <v>73</v>
      </c>
      <c r="B183" t="str">
        <f>"FRANCI LUISELLA"</f>
        <v>FRANCI LUISELLA</v>
      </c>
      <c r="C183" s="1">
        <v>45946</v>
      </c>
      <c r="D183" t="str">
        <f>"Assente dal 16/10/2025 al 31/10/2025"</f>
        <v>Assente dal 16/10/2025 al 31/10/2025</v>
      </c>
      <c r="E183" t="str">
        <f>"1000 FERIE"</f>
        <v>1000 FERIE</v>
      </c>
      <c r="F183" t="s">
        <v>7</v>
      </c>
      <c r="G183" s="2">
        <v>0.25</v>
      </c>
    </row>
    <row r="184" spans="1:7" x14ac:dyDescent="0.25">
      <c r="A184">
        <v>150</v>
      </c>
      <c r="B184" t="str">
        <f>"SARTI CRISTINA"</f>
        <v>SARTI CRISTINA</v>
      </c>
      <c r="C184" s="1">
        <v>45946</v>
      </c>
      <c r="D184" t="str">
        <f>"Assente il 16/10/2025"</f>
        <v>Assente il 16/10/2025</v>
      </c>
      <c r="E184" t="str">
        <f t="shared" ref="E184:E190" si="16">" "</f>
        <v xml:space="preserve"> </v>
      </c>
      <c r="F184" t="s">
        <v>7</v>
      </c>
      <c r="G184" s="2">
        <v>0.375</v>
      </c>
    </row>
    <row r="185" spans="1:7" x14ac:dyDescent="0.25">
      <c r="A185">
        <v>10023</v>
      </c>
      <c r="B185" t="str">
        <f>"FALLANI ANDREA"</f>
        <v>FALLANI ANDREA</v>
      </c>
      <c r="C185" s="1">
        <v>45946</v>
      </c>
      <c r="D185" t="str">
        <f>"Assente il 16/10/2025"</f>
        <v>Assente il 16/10/2025</v>
      </c>
      <c r="E185" t="str">
        <f t="shared" si="16"/>
        <v xml:space="preserve"> </v>
      </c>
      <c r="F185" t="s">
        <v>7</v>
      </c>
      <c r="G185" s="2">
        <v>0.375</v>
      </c>
    </row>
    <row r="186" spans="1:7" x14ac:dyDescent="0.25">
      <c r="A186">
        <v>11022</v>
      </c>
      <c r="B186" t="str">
        <f>"CAVICCHI ANDREA"</f>
        <v>CAVICCHI ANDREA</v>
      </c>
      <c r="C186" s="1">
        <v>45946</v>
      </c>
      <c r="D186" t="str">
        <f>"Assente il 16/10/2025"</f>
        <v>Assente il 16/10/2025</v>
      </c>
      <c r="E186" t="str">
        <f t="shared" si="16"/>
        <v xml:space="preserve"> </v>
      </c>
      <c r="F186" t="s">
        <v>7</v>
      </c>
      <c r="G186" s="2">
        <v>0.375</v>
      </c>
    </row>
    <row r="187" spans="1:7" x14ac:dyDescent="0.25">
      <c r="A187">
        <v>11023</v>
      </c>
      <c r="B187" t="str">
        <f>"SIRSI ELEONORA"</f>
        <v>SIRSI ELEONORA</v>
      </c>
      <c r="C187" s="1">
        <v>45946</v>
      </c>
      <c r="D187" t="str">
        <f>"Assente il 16/10/2025"</f>
        <v>Assente il 16/10/2025</v>
      </c>
      <c r="E187" t="str">
        <f t="shared" si="16"/>
        <v xml:space="preserve"> </v>
      </c>
      <c r="F187" t="s">
        <v>7</v>
      </c>
      <c r="G187" s="2">
        <v>0.375</v>
      </c>
    </row>
    <row r="188" spans="1:7" x14ac:dyDescent="0.25">
      <c r="A188">
        <v>1</v>
      </c>
      <c r="B188" t="str">
        <f>"ANGIOLINI RENATO"</f>
        <v>ANGIOLINI RENATO</v>
      </c>
      <c r="C188" s="1">
        <v>45947</v>
      </c>
      <c r="D188" t="str">
        <f t="shared" ref="D188:D194" si="17">"Assente il 17/10/2025"</f>
        <v>Assente il 17/10/2025</v>
      </c>
      <c r="E188" t="str">
        <f t="shared" si="16"/>
        <v xml:space="preserve"> </v>
      </c>
      <c r="F188" t="s">
        <v>7</v>
      </c>
      <c r="G188" s="2">
        <v>0.25</v>
      </c>
    </row>
    <row r="189" spans="1:7" x14ac:dyDescent="0.25">
      <c r="A189">
        <v>150</v>
      </c>
      <c r="B189" t="str">
        <f>"SARTI CRISTINA"</f>
        <v>SARTI CRISTINA</v>
      </c>
      <c r="C189" s="1">
        <v>45947</v>
      </c>
      <c r="D189" t="str">
        <f t="shared" si="17"/>
        <v>Assente il 17/10/2025</v>
      </c>
      <c r="E189" t="str">
        <f t="shared" si="16"/>
        <v xml:space="preserve"> </v>
      </c>
      <c r="F189" t="s">
        <v>7</v>
      </c>
      <c r="G189" s="2">
        <v>0.25</v>
      </c>
    </row>
    <row r="190" spans="1:7" x14ac:dyDescent="0.25">
      <c r="A190">
        <v>10023</v>
      </c>
      <c r="B190" t="str">
        <f>"FALLANI ANDREA"</f>
        <v>FALLANI ANDREA</v>
      </c>
      <c r="C190" s="1">
        <v>45947</v>
      </c>
      <c r="D190" t="str">
        <f t="shared" si="17"/>
        <v>Assente il 17/10/2025</v>
      </c>
      <c r="E190" t="str">
        <f t="shared" si="16"/>
        <v xml:space="preserve"> </v>
      </c>
      <c r="F190" t="s">
        <v>7</v>
      </c>
      <c r="G190" s="2">
        <v>0.25</v>
      </c>
    </row>
    <row r="191" spans="1:7" x14ac:dyDescent="0.25">
      <c r="A191">
        <v>11017</v>
      </c>
      <c r="B191" t="str">
        <f>"MEINI HANNA MARIANA"</f>
        <v>MEINI HANNA MARIANA</v>
      </c>
      <c r="C191" s="1">
        <v>45947</v>
      </c>
      <c r="D191" t="str">
        <f t="shared" si="17"/>
        <v>Assente il 17/10/2025</v>
      </c>
      <c r="E191" t="str">
        <f>"1000 FERIE"</f>
        <v>1000 FERIE</v>
      </c>
      <c r="F191" t="s">
        <v>7</v>
      </c>
      <c r="G191" s="2">
        <v>0.25</v>
      </c>
    </row>
    <row r="192" spans="1:7" x14ac:dyDescent="0.25">
      <c r="A192">
        <v>11022</v>
      </c>
      <c r="B192" t="str">
        <f>"CAVICCHI ANDREA"</f>
        <v>CAVICCHI ANDREA</v>
      </c>
      <c r="C192" s="1">
        <v>45947</v>
      </c>
      <c r="D192" t="str">
        <f t="shared" si="17"/>
        <v>Assente il 17/10/2025</v>
      </c>
      <c r="E192" t="str">
        <f>" "</f>
        <v xml:space="preserve"> </v>
      </c>
      <c r="F192" t="s">
        <v>7</v>
      </c>
      <c r="G192" s="2">
        <v>0.25</v>
      </c>
    </row>
    <row r="193" spans="1:7" x14ac:dyDescent="0.25">
      <c r="A193">
        <v>11023</v>
      </c>
      <c r="B193" t="str">
        <f>"SIRSI ELEONORA"</f>
        <v>SIRSI ELEONORA</v>
      </c>
      <c r="C193" s="1">
        <v>45947</v>
      </c>
      <c r="D193" t="str">
        <f t="shared" si="17"/>
        <v>Assente il 17/10/2025</v>
      </c>
      <c r="E193" t="str">
        <f>" "</f>
        <v xml:space="preserve"> </v>
      </c>
      <c r="F193" t="s">
        <v>7</v>
      </c>
      <c r="G193" s="2">
        <v>0.25</v>
      </c>
    </row>
    <row r="194" spans="1:7" x14ac:dyDescent="0.25">
      <c r="A194">
        <v>11024</v>
      </c>
      <c r="B194" t="str">
        <f>"FABBRI PAOLA"</f>
        <v>FABBRI PAOLA</v>
      </c>
      <c r="C194" s="1">
        <v>45947</v>
      </c>
      <c r="D194" t="str">
        <f t="shared" si="17"/>
        <v>Assente il 17/10/2025</v>
      </c>
      <c r="E194" t="str">
        <f>"2502 L.104 PERMESSO GG PER ASSISTITO"</f>
        <v>2502 L.104 PERMESSO GG PER ASSISTITO</v>
      </c>
      <c r="F194" t="s">
        <v>7</v>
      </c>
      <c r="G194" s="2">
        <v>0.25</v>
      </c>
    </row>
    <row r="195" spans="1:7" x14ac:dyDescent="0.25">
      <c r="A195">
        <v>1</v>
      </c>
      <c r="B195" t="str">
        <f>"ANGIOLINI RENATO"</f>
        <v>ANGIOLINI RENATO</v>
      </c>
      <c r="C195" s="1">
        <v>45948</v>
      </c>
      <c r="D195" t="str">
        <f t="shared" ref="D195:D200" si="18">"Assente il 18/10/2025"</f>
        <v>Assente il 18/10/2025</v>
      </c>
      <c r="E195" t="str">
        <f t="shared" ref="E195:E226" si="19">" "</f>
        <v xml:space="preserve"> </v>
      </c>
      <c r="F195" t="s">
        <v>7</v>
      </c>
    </row>
    <row r="196" spans="1:7" x14ac:dyDescent="0.25">
      <c r="A196">
        <v>24</v>
      </c>
      <c r="B196" t="str">
        <f>"BETTINI LORELLA"</f>
        <v>BETTINI LORELLA</v>
      </c>
      <c r="C196" s="1">
        <v>45948</v>
      </c>
      <c r="D196" t="str">
        <f t="shared" si="18"/>
        <v>Assente il 18/10/2025</v>
      </c>
      <c r="E196" t="str">
        <f t="shared" si="19"/>
        <v xml:space="preserve"> </v>
      </c>
      <c r="F196" t="s">
        <v>7</v>
      </c>
    </row>
    <row r="197" spans="1:7" x14ac:dyDescent="0.25">
      <c r="A197">
        <v>34</v>
      </c>
      <c r="B197" t="str">
        <f>"CAVACIOCCHI ANGELA"</f>
        <v>CAVACIOCCHI ANGELA</v>
      </c>
      <c r="C197" s="1">
        <v>45948</v>
      </c>
      <c r="D197" t="str">
        <f t="shared" si="18"/>
        <v>Assente il 18/10/2025</v>
      </c>
      <c r="E197" t="str">
        <f t="shared" si="19"/>
        <v xml:space="preserve"> </v>
      </c>
      <c r="F197" t="s">
        <v>7</v>
      </c>
    </row>
    <row r="198" spans="1:7" x14ac:dyDescent="0.25">
      <c r="A198">
        <v>42</v>
      </c>
      <c r="B198" t="str">
        <f>"CECCHETTI MASSIMO"</f>
        <v>CECCHETTI MASSIMO</v>
      </c>
      <c r="C198" s="1">
        <v>45948</v>
      </c>
      <c r="D198" t="str">
        <f t="shared" si="18"/>
        <v>Assente il 18/10/2025</v>
      </c>
      <c r="E198" t="str">
        <f t="shared" si="19"/>
        <v xml:space="preserve"> </v>
      </c>
      <c r="F198" t="s">
        <v>7</v>
      </c>
    </row>
    <row r="199" spans="1:7" x14ac:dyDescent="0.25">
      <c r="A199">
        <v>43</v>
      </c>
      <c r="B199" t="str">
        <f>"CECCHERINI SIMONA"</f>
        <v>CECCHERINI SIMONA</v>
      </c>
      <c r="C199" s="1">
        <v>45948</v>
      </c>
      <c r="D199" t="str">
        <f t="shared" si="18"/>
        <v>Assente il 18/10/2025</v>
      </c>
      <c r="E199" t="str">
        <f t="shared" si="19"/>
        <v xml:space="preserve"> </v>
      </c>
      <c r="F199" t="s">
        <v>7</v>
      </c>
    </row>
    <row r="200" spans="1:7" x14ac:dyDescent="0.25">
      <c r="A200">
        <v>48</v>
      </c>
      <c r="B200" t="str">
        <f>"CRESCIOLI PAOLO"</f>
        <v>CRESCIOLI PAOLO</v>
      </c>
      <c r="C200" s="1">
        <v>45948</v>
      </c>
      <c r="D200" t="str">
        <f t="shared" si="18"/>
        <v>Assente il 18/10/2025</v>
      </c>
      <c r="E200" t="str">
        <f t="shared" si="19"/>
        <v xml:space="preserve"> </v>
      </c>
      <c r="F200" t="s">
        <v>7</v>
      </c>
    </row>
    <row r="201" spans="1:7" x14ac:dyDescent="0.25">
      <c r="A201">
        <v>49</v>
      </c>
      <c r="B201" t="str">
        <f>"CHELI SILVIA"</f>
        <v>CHELI SILVIA</v>
      </c>
      <c r="C201" s="1">
        <v>45948</v>
      </c>
      <c r="D201" t="str">
        <f>"Giorno di Riposo"</f>
        <v>Giorno di Riposo</v>
      </c>
      <c r="E201" t="str">
        <f t="shared" si="19"/>
        <v xml:space="preserve"> </v>
      </c>
      <c r="F201" t="s">
        <v>7</v>
      </c>
      <c r="G201" s="2">
        <v>0</v>
      </c>
    </row>
    <row r="202" spans="1:7" x14ac:dyDescent="0.25">
      <c r="A202">
        <v>74</v>
      </c>
      <c r="B202" t="str">
        <f>"FOCARDI LUCIA SILVIA"</f>
        <v>FOCARDI LUCIA SILVIA</v>
      </c>
      <c r="C202" s="1">
        <v>45948</v>
      </c>
      <c r="D202" t="str">
        <f t="shared" ref="D202:D222" si="20">"Assente il 18/10/2025"</f>
        <v>Assente il 18/10/2025</v>
      </c>
      <c r="E202" t="str">
        <f t="shared" si="19"/>
        <v xml:space="preserve"> </v>
      </c>
      <c r="F202" t="s">
        <v>7</v>
      </c>
    </row>
    <row r="203" spans="1:7" x14ac:dyDescent="0.25">
      <c r="A203">
        <v>105</v>
      </c>
      <c r="B203" t="str">
        <f>"LONGHI ALESSIO"</f>
        <v>LONGHI ALESSIO</v>
      </c>
      <c r="C203" s="1">
        <v>45948</v>
      </c>
      <c r="D203" t="str">
        <f t="shared" si="20"/>
        <v>Assente il 18/10/2025</v>
      </c>
      <c r="E203" t="str">
        <f t="shared" si="19"/>
        <v xml:space="preserve"> </v>
      </c>
      <c r="F203" t="s">
        <v>7</v>
      </c>
    </row>
    <row r="204" spans="1:7" x14ac:dyDescent="0.25">
      <c r="A204">
        <v>137</v>
      </c>
      <c r="B204" t="str">
        <f>"PINZANI PILADE"</f>
        <v>PINZANI PILADE</v>
      </c>
      <c r="C204" s="1">
        <v>45948</v>
      </c>
      <c r="D204" t="str">
        <f t="shared" si="20"/>
        <v>Assente il 18/10/2025</v>
      </c>
      <c r="E204" t="str">
        <f t="shared" si="19"/>
        <v xml:space="preserve"> </v>
      </c>
      <c r="F204" t="s">
        <v>7</v>
      </c>
    </row>
    <row r="205" spans="1:7" x14ac:dyDescent="0.25">
      <c r="A205">
        <v>138</v>
      </c>
      <c r="B205" t="str">
        <f>"POGGIALI ALESSIO"</f>
        <v>POGGIALI ALESSIO</v>
      </c>
      <c r="C205" s="1">
        <v>45948</v>
      </c>
      <c r="D205" t="str">
        <f t="shared" si="20"/>
        <v>Assente il 18/10/2025</v>
      </c>
      <c r="E205" t="str">
        <f t="shared" si="19"/>
        <v xml:space="preserve"> </v>
      </c>
      <c r="F205" t="s">
        <v>7</v>
      </c>
    </row>
    <row r="206" spans="1:7" x14ac:dyDescent="0.25">
      <c r="A206">
        <v>140</v>
      </c>
      <c r="B206" t="str">
        <f>"RONDONI MANUELA"</f>
        <v>RONDONI MANUELA</v>
      </c>
      <c r="C206" s="1">
        <v>45948</v>
      </c>
      <c r="D206" t="str">
        <f t="shared" si="20"/>
        <v>Assente il 18/10/2025</v>
      </c>
      <c r="E206" t="str">
        <f t="shared" si="19"/>
        <v xml:space="preserve"> </v>
      </c>
      <c r="F206" t="s">
        <v>7</v>
      </c>
    </row>
    <row r="207" spans="1:7" x14ac:dyDescent="0.25">
      <c r="A207">
        <v>150</v>
      </c>
      <c r="B207" t="str">
        <f>"SARTI CRISTINA"</f>
        <v>SARTI CRISTINA</v>
      </c>
      <c r="C207" s="1">
        <v>45948</v>
      </c>
      <c r="D207" t="str">
        <f t="shared" si="20"/>
        <v>Assente il 18/10/2025</v>
      </c>
      <c r="E207" t="str">
        <f t="shared" si="19"/>
        <v xml:space="preserve"> </v>
      </c>
      <c r="F207" t="s">
        <v>7</v>
      </c>
    </row>
    <row r="208" spans="1:7" x14ac:dyDescent="0.25">
      <c r="A208">
        <v>164</v>
      </c>
      <c r="B208" t="str">
        <f>"TONELLI FRANCESCO"</f>
        <v>TONELLI FRANCESCO</v>
      </c>
      <c r="C208" s="1">
        <v>45948</v>
      </c>
      <c r="D208" t="str">
        <f t="shared" si="20"/>
        <v>Assente il 18/10/2025</v>
      </c>
      <c r="E208" t="str">
        <f t="shared" si="19"/>
        <v xml:space="preserve"> </v>
      </c>
      <c r="F208" t="s">
        <v>7</v>
      </c>
    </row>
    <row r="209" spans="1:6" x14ac:dyDescent="0.25">
      <c r="A209">
        <v>1178</v>
      </c>
      <c r="B209" t="str">
        <f>"SARTI SONIA"</f>
        <v>SARTI SONIA</v>
      </c>
      <c r="C209" s="1">
        <v>45948</v>
      </c>
      <c r="D209" t="str">
        <f t="shared" si="20"/>
        <v>Assente il 18/10/2025</v>
      </c>
      <c r="E209" t="str">
        <f t="shared" si="19"/>
        <v xml:space="preserve"> </v>
      </c>
      <c r="F209" t="s">
        <v>7</v>
      </c>
    </row>
    <row r="210" spans="1:6" x14ac:dyDescent="0.25">
      <c r="A210">
        <v>1345</v>
      </c>
      <c r="B210" t="str">
        <f>"CHELI ELENA"</f>
        <v>CHELI ELENA</v>
      </c>
      <c r="C210" s="1">
        <v>45948</v>
      </c>
      <c r="D210" t="str">
        <f t="shared" si="20"/>
        <v>Assente il 18/10/2025</v>
      </c>
      <c r="E210" t="str">
        <f t="shared" si="19"/>
        <v xml:space="preserve"> </v>
      </c>
      <c r="F210" t="s">
        <v>7</v>
      </c>
    </row>
    <row r="211" spans="1:6" x14ac:dyDescent="0.25">
      <c r="A211">
        <v>2000</v>
      </c>
      <c r="B211" t="str">
        <f>"PULITI STEFANIA"</f>
        <v>PULITI STEFANIA</v>
      </c>
      <c r="C211" s="1">
        <v>45948</v>
      </c>
      <c r="D211" t="str">
        <f t="shared" si="20"/>
        <v>Assente il 18/10/2025</v>
      </c>
      <c r="E211" t="str">
        <f t="shared" si="19"/>
        <v xml:space="preserve"> </v>
      </c>
      <c r="F211" t="s">
        <v>7</v>
      </c>
    </row>
    <row r="212" spans="1:6" x14ac:dyDescent="0.25">
      <c r="A212">
        <v>10023</v>
      </c>
      <c r="B212" t="str">
        <f>"FALLANI ANDREA"</f>
        <v>FALLANI ANDREA</v>
      </c>
      <c r="C212" s="1">
        <v>45948</v>
      </c>
      <c r="D212" t="str">
        <f t="shared" si="20"/>
        <v>Assente il 18/10/2025</v>
      </c>
      <c r="E212" t="str">
        <f t="shared" si="19"/>
        <v xml:space="preserve"> </v>
      </c>
      <c r="F212" t="s">
        <v>7</v>
      </c>
    </row>
    <row r="213" spans="1:6" x14ac:dyDescent="0.25">
      <c r="A213">
        <v>10024</v>
      </c>
      <c r="B213" t="str">
        <f>"AGLIETTI FILIPPO"</f>
        <v>AGLIETTI FILIPPO</v>
      </c>
      <c r="C213" s="1">
        <v>45948</v>
      </c>
      <c r="D213" t="str">
        <f t="shared" si="20"/>
        <v>Assente il 18/10/2025</v>
      </c>
      <c r="E213" t="str">
        <f t="shared" si="19"/>
        <v xml:space="preserve"> </v>
      </c>
      <c r="F213" t="s">
        <v>7</v>
      </c>
    </row>
    <row r="214" spans="1:6" x14ac:dyDescent="0.25">
      <c r="A214">
        <v>10025</v>
      </c>
      <c r="B214" t="str">
        <f>"GALGANI ILENIA"</f>
        <v>GALGANI ILENIA</v>
      </c>
      <c r="C214" s="1">
        <v>45948</v>
      </c>
      <c r="D214" t="str">
        <f t="shared" si="20"/>
        <v>Assente il 18/10/2025</v>
      </c>
      <c r="E214" t="str">
        <f t="shared" si="19"/>
        <v xml:space="preserve"> </v>
      </c>
      <c r="F214" t="s">
        <v>7</v>
      </c>
    </row>
    <row r="215" spans="1:6" x14ac:dyDescent="0.25">
      <c r="A215">
        <v>11014</v>
      </c>
      <c r="B215" t="str">
        <f>"BECATTINI MIRKO"</f>
        <v>BECATTINI MIRKO</v>
      </c>
      <c r="C215" s="1">
        <v>45948</v>
      </c>
      <c r="D215" t="str">
        <f t="shared" si="20"/>
        <v>Assente il 18/10/2025</v>
      </c>
      <c r="E215" t="str">
        <f t="shared" si="19"/>
        <v xml:space="preserve"> </v>
      </c>
      <c r="F215" t="s">
        <v>7</v>
      </c>
    </row>
    <row r="216" spans="1:6" x14ac:dyDescent="0.25">
      <c r="A216">
        <v>11016</v>
      </c>
      <c r="B216" t="str">
        <f>"BONDI ARIANNA"</f>
        <v>BONDI ARIANNA</v>
      </c>
      <c r="C216" s="1">
        <v>45948</v>
      </c>
      <c r="D216" t="str">
        <f t="shared" si="20"/>
        <v>Assente il 18/10/2025</v>
      </c>
      <c r="E216" t="str">
        <f t="shared" si="19"/>
        <v xml:space="preserve"> </v>
      </c>
      <c r="F216" t="s">
        <v>7</v>
      </c>
    </row>
    <row r="217" spans="1:6" x14ac:dyDescent="0.25">
      <c r="A217">
        <v>11017</v>
      </c>
      <c r="B217" t="str">
        <f>"MEINI HANNA MARIANA"</f>
        <v>MEINI HANNA MARIANA</v>
      </c>
      <c r="C217" s="1">
        <v>45948</v>
      </c>
      <c r="D217" t="str">
        <f t="shared" si="20"/>
        <v>Assente il 18/10/2025</v>
      </c>
      <c r="E217" t="str">
        <f t="shared" si="19"/>
        <v xml:space="preserve"> </v>
      </c>
      <c r="F217" t="s">
        <v>7</v>
      </c>
    </row>
    <row r="218" spans="1:6" x14ac:dyDescent="0.25">
      <c r="A218">
        <v>11022</v>
      </c>
      <c r="B218" t="str">
        <f>"CAVICCHI ANDREA"</f>
        <v>CAVICCHI ANDREA</v>
      </c>
      <c r="C218" s="1">
        <v>45948</v>
      </c>
      <c r="D218" t="str">
        <f t="shared" si="20"/>
        <v>Assente il 18/10/2025</v>
      </c>
      <c r="E218" t="str">
        <f t="shared" si="19"/>
        <v xml:space="preserve"> </v>
      </c>
      <c r="F218" t="s">
        <v>7</v>
      </c>
    </row>
    <row r="219" spans="1:6" x14ac:dyDescent="0.25">
      <c r="A219">
        <v>11023</v>
      </c>
      <c r="B219" t="str">
        <f>"SIRSI ELEONORA"</f>
        <v>SIRSI ELEONORA</v>
      </c>
      <c r="C219" s="1">
        <v>45948</v>
      </c>
      <c r="D219" t="str">
        <f t="shared" si="20"/>
        <v>Assente il 18/10/2025</v>
      </c>
      <c r="E219" t="str">
        <f t="shared" si="19"/>
        <v xml:space="preserve"> </v>
      </c>
      <c r="F219" t="s">
        <v>7</v>
      </c>
    </row>
    <row r="220" spans="1:6" x14ac:dyDescent="0.25">
      <c r="A220">
        <v>11024</v>
      </c>
      <c r="B220" t="str">
        <f>"FABBRI PAOLA"</f>
        <v>FABBRI PAOLA</v>
      </c>
      <c r="C220" s="1">
        <v>45948</v>
      </c>
      <c r="D220" t="str">
        <f t="shared" si="20"/>
        <v>Assente il 18/10/2025</v>
      </c>
      <c r="E220" t="str">
        <f t="shared" si="19"/>
        <v xml:space="preserve"> </v>
      </c>
      <c r="F220" t="s">
        <v>7</v>
      </c>
    </row>
    <row r="221" spans="1:6" x14ac:dyDescent="0.25">
      <c r="A221">
        <v>11025</v>
      </c>
      <c r="B221" t="str">
        <f>"ACQUAVIVA MARIANNA"</f>
        <v>ACQUAVIVA MARIANNA</v>
      </c>
      <c r="C221" s="1">
        <v>45948</v>
      </c>
      <c r="D221" t="str">
        <f t="shared" si="20"/>
        <v>Assente il 18/10/2025</v>
      </c>
      <c r="E221" t="str">
        <f t="shared" si="19"/>
        <v xml:space="preserve"> </v>
      </c>
      <c r="F221" t="s">
        <v>7</v>
      </c>
    </row>
    <row r="222" spans="1:6" x14ac:dyDescent="0.25">
      <c r="A222">
        <v>11030</v>
      </c>
      <c r="B222" t="str">
        <f>"CIOTOLI MARTA"</f>
        <v>CIOTOLI MARTA</v>
      </c>
      <c r="C222" s="1">
        <v>45948</v>
      </c>
      <c r="D222" t="str">
        <f t="shared" si="20"/>
        <v>Assente il 18/10/2025</v>
      </c>
      <c r="E222" t="str">
        <f t="shared" si="19"/>
        <v xml:space="preserve"> </v>
      </c>
      <c r="F222" t="s">
        <v>7</v>
      </c>
    </row>
    <row r="223" spans="1:6" x14ac:dyDescent="0.25">
      <c r="A223">
        <v>1</v>
      </c>
      <c r="B223" t="str">
        <f>"ANGIOLINI RENATO"</f>
        <v>ANGIOLINI RENATO</v>
      </c>
      <c r="C223" s="1">
        <v>45949</v>
      </c>
      <c r="D223" t="str">
        <f t="shared" ref="D223:D228" si="21">"Assente il 19/10/2025"</f>
        <v>Assente il 19/10/2025</v>
      </c>
      <c r="E223" t="str">
        <f t="shared" si="19"/>
        <v xml:space="preserve"> </v>
      </c>
      <c r="F223" t="s">
        <v>7</v>
      </c>
    </row>
    <row r="224" spans="1:6" x14ac:dyDescent="0.25">
      <c r="A224">
        <v>24</v>
      </c>
      <c r="B224" t="str">
        <f>"BETTINI LORELLA"</f>
        <v>BETTINI LORELLA</v>
      </c>
      <c r="C224" s="1">
        <v>45949</v>
      </c>
      <c r="D224" t="str">
        <f t="shared" si="21"/>
        <v>Assente il 19/10/2025</v>
      </c>
      <c r="E224" t="str">
        <f t="shared" si="19"/>
        <v xml:space="preserve"> </v>
      </c>
      <c r="F224" t="s">
        <v>7</v>
      </c>
    </row>
    <row r="225" spans="1:7" x14ac:dyDescent="0.25">
      <c r="A225">
        <v>34</v>
      </c>
      <c r="B225" t="str">
        <f>"CAVACIOCCHI ANGELA"</f>
        <v>CAVACIOCCHI ANGELA</v>
      </c>
      <c r="C225" s="1">
        <v>45949</v>
      </c>
      <c r="D225" t="str">
        <f t="shared" si="21"/>
        <v>Assente il 19/10/2025</v>
      </c>
      <c r="E225" t="str">
        <f t="shared" si="19"/>
        <v xml:space="preserve"> </v>
      </c>
      <c r="F225" t="s">
        <v>7</v>
      </c>
    </row>
    <row r="226" spans="1:7" x14ac:dyDescent="0.25">
      <c r="A226">
        <v>42</v>
      </c>
      <c r="B226" t="str">
        <f>"CECCHETTI MASSIMO"</f>
        <v>CECCHETTI MASSIMO</v>
      </c>
      <c r="C226" s="1">
        <v>45949</v>
      </c>
      <c r="D226" t="str">
        <f t="shared" si="21"/>
        <v>Assente il 19/10/2025</v>
      </c>
      <c r="E226" t="str">
        <f t="shared" si="19"/>
        <v xml:space="preserve"> </v>
      </c>
      <c r="F226" t="s">
        <v>7</v>
      </c>
    </row>
    <row r="227" spans="1:7" x14ac:dyDescent="0.25">
      <c r="A227">
        <v>43</v>
      </c>
      <c r="B227" t="str">
        <f>"CECCHERINI SIMONA"</f>
        <v>CECCHERINI SIMONA</v>
      </c>
      <c r="C227" s="1">
        <v>45949</v>
      </c>
      <c r="D227" t="str">
        <f t="shared" si="21"/>
        <v>Assente il 19/10/2025</v>
      </c>
      <c r="E227" t="str">
        <f t="shared" ref="E227:E253" si="22">" "</f>
        <v xml:space="preserve"> </v>
      </c>
      <c r="F227" t="s">
        <v>7</v>
      </c>
    </row>
    <row r="228" spans="1:7" x14ac:dyDescent="0.25">
      <c r="A228">
        <v>48</v>
      </c>
      <c r="B228" t="str">
        <f>"CRESCIOLI PAOLO"</f>
        <v>CRESCIOLI PAOLO</v>
      </c>
      <c r="C228" s="1">
        <v>45949</v>
      </c>
      <c r="D228" t="str">
        <f t="shared" si="21"/>
        <v>Assente il 19/10/2025</v>
      </c>
      <c r="E228" t="str">
        <f t="shared" si="22"/>
        <v xml:space="preserve"> </v>
      </c>
      <c r="F228" t="s">
        <v>7</v>
      </c>
    </row>
    <row r="229" spans="1:7" x14ac:dyDescent="0.25">
      <c r="A229">
        <v>49</v>
      </c>
      <c r="B229" t="str">
        <f>"CHELI SILVIA"</f>
        <v>CHELI SILVIA</v>
      </c>
      <c r="C229" s="1">
        <v>45949</v>
      </c>
      <c r="D229" t="str">
        <f>"Giorno di Riposo"</f>
        <v>Giorno di Riposo</v>
      </c>
      <c r="E229" t="str">
        <f t="shared" si="22"/>
        <v xml:space="preserve"> </v>
      </c>
      <c r="F229" t="s">
        <v>7</v>
      </c>
      <c r="G229" s="2">
        <v>0</v>
      </c>
    </row>
    <row r="230" spans="1:7" x14ac:dyDescent="0.25">
      <c r="A230">
        <v>74</v>
      </c>
      <c r="B230" t="str">
        <f>"FOCARDI LUCIA SILVIA"</f>
        <v>FOCARDI LUCIA SILVIA</v>
      </c>
      <c r="C230" s="1">
        <v>45949</v>
      </c>
      <c r="D230" t="str">
        <f t="shared" ref="D230:D250" si="23">"Assente il 19/10/2025"</f>
        <v>Assente il 19/10/2025</v>
      </c>
      <c r="E230" t="str">
        <f t="shared" si="22"/>
        <v xml:space="preserve"> </v>
      </c>
      <c r="F230" t="s">
        <v>7</v>
      </c>
    </row>
    <row r="231" spans="1:7" x14ac:dyDescent="0.25">
      <c r="A231">
        <v>105</v>
      </c>
      <c r="B231" t="str">
        <f>"LONGHI ALESSIO"</f>
        <v>LONGHI ALESSIO</v>
      </c>
      <c r="C231" s="1">
        <v>45949</v>
      </c>
      <c r="D231" t="str">
        <f t="shared" si="23"/>
        <v>Assente il 19/10/2025</v>
      </c>
      <c r="E231" t="str">
        <f t="shared" si="22"/>
        <v xml:space="preserve"> </v>
      </c>
      <c r="F231" t="s">
        <v>7</v>
      </c>
    </row>
    <row r="232" spans="1:7" x14ac:dyDescent="0.25">
      <c r="A232">
        <v>137</v>
      </c>
      <c r="B232" t="str">
        <f>"PINZANI PILADE"</f>
        <v>PINZANI PILADE</v>
      </c>
      <c r="C232" s="1">
        <v>45949</v>
      </c>
      <c r="D232" t="str">
        <f t="shared" si="23"/>
        <v>Assente il 19/10/2025</v>
      </c>
      <c r="E232" t="str">
        <f t="shared" si="22"/>
        <v xml:space="preserve"> </v>
      </c>
      <c r="F232" t="s">
        <v>7</v>
      </c>
    </row>
    <row r="233" spans="1:7" x14ac:dyDescent="0.25">
      <c r="A233">
        <v>138</v>
      </c>
      <c r="B233" t="str">
        <f>"POGGIALI ALESSIO"</f>
        <v>POGGIALI ALESSIO</v>
      </c>
      <c r="C233" s="1">
        <v>45949</v>
      </c>
      <c r="D233" t="str">
        <f t="shared" si="23"/>
        <v>Assente il 19/10/2025</v>
      </c>
      <c r="E233" t="str">
        <f t="shared" si="22"/>
        <v xml:space="preserve"> </v>
      </c>
      <c r="F233" t="s">
        <v>7</v>
      </c>
    </row>
    <row r="234" spans="1:7" x14ac:dyDescent="0.25">
      <c r="A234">
        <v>140</v>
      </c>
      <c r="B234" t="str">
        <f>"RONDONI MANUELA"</f>
        <v>RONDONI MANUELA</v>
      </c>
      <c r="C234" s="1">
        <v>45949</v>
      </c>
      <c r="D234" t="str">
        <f t="shared" si="23"/>
        <v>Assente il 19/10/2025</v>
      </c>
      <c r="E234" t="str">
        <f t="shared" si="22"/>
        <v xml:space="preserve"> </v>
      </c>
      <c r="F234" t="s">
        <v>7</v>
      </c>
    </row>
    <row r="235" spans="1:7" x14ac:dyDescent="0.25">
      <c r="A235">
        <v>150</v>
      </c>
      <c r="B235" t="str">
        <f>"SARTI CRISTINA"</f>
        <v>SARTI CRISTINA</v>
      </c>
      <c r="C235" s="1">
        <v>45949</v>
      </c>
      <c r="D235" t="str">
        <f t="shared" si="23"/>
        <v>Assente il 19/10/2025</v>
      </c>
      <c r="E235" t="str">
        <f t="shared" si="22"/>
        <v xml:space="preserve"> </v>
      </c>
      <c r="F235" t="s">
        <v>7</v>
      </c>
    </row>
    <row r="236" spans="1:7" x14ac:dyDescent="0.25">
      <c r="A236">
        <v>164</v>
      </c>
      <c r="B236" t="str">
        <f>"TONELLI FRANCESCO"</f>
        <v>TONELLI FRANCESCO</v>
      </c>
      <c r="C236" s="1">
        <v>45949</v>
      </c>
      <c r="D236" t="str">
        <f t="shared" si="23"/>
        <v>Assente il 19/10/2025</v>
      </c>
      <c r="E236" t="str">
        <f t="shared" si="22"/>
        <v xml:space="preserve"> </v>
      </c>
      <c r="F236" t="s">
        <v>7</v>
      </c>
    </row>
    <row r="237" spans="1:7" x14ac:dyDescent="0.25">
      <c r="A237">
        <v>1178</v>
      </c>
      <c r="B237" t="str">
        <f>"SARTI SONIA"</f>
        <v>SARTI SONIA</v>
      </c>
      <c r="C237" s="1">
        <v>45949</v>
      </c>
      <c r="D237" t="str">
        <f t="shared" si="23"/>
        <v>Assente il 19/10/2025</v>
      </c>
      <c r="E237" t="str">
        <f t="shared" si="22"/>
        <v xml:space="preserve"> </v>
      </c>
      <c r="F237" t="s">
        <v>7</v>
      </c>
    </row>
    <row r="238" spans="1:7" x14ac:dyDescent="0.25">
      <c r="A238">
        <v>1345</v>
      </c>
      <c r="B238" t="str">
        <f>"CHELI ELENA"</f>
        <v>CHELI ELENA</v>
      </c>
      <c r="C238" s="1">
        <v>45949</v>
      </c>
      <c r="D238" t="str">
        <f t="shared" si="23"/>
        <v>Assente il 19/10/2025</v>
      </c>
      <c r="E238" t="str">
        <f t="shared" si="22"/>
        <v xml:space="preserve"> </v>
      </c>
      <c r="F238" t="s">
        <v>7</v>
      </c>
    </row>
    <row r="239" spans="1:7" x14ac:dyDescent="0.25">
      <c r="A239">
        <v>2000</v>
      </c>
      <c r="B239" t="str">
        <f>"PULITI STEFANIA"</f>
        <v>PULITI STEFANIA</v>
      </c>
      <c r="C239" s="1">
        <v>45949</v>
      </c>
      <c r="D239" t="str">
        <f t="shared" si="23"/>
        <v>Assente il 19/10/2025</v>
      </c>
      <c r="E239" t="str">
        <f t="shared" si="22"/>
        <v xml:space="preserve"> </v>
      </c>
      <c r="F239" t="s">
        <v>7</v>
      </c>
    </row>
    <row r="240" spans="1:7" x14ac:dyDescent="0.25">
      <c r="A240">
        <v>10023</v>
      </c>
      <c r="B240" t="str">
        <f>"FALLANI ANDREA"</f>
        <v>FALLANI ANDREA</v>
      </c>
      <c r="C240" s="1">
        <v>45949</v>
      </c>
      <c r="D240" t="str">
        <f t="shared" si="23"/>
        <v>Assente il 19/10/2025</v>
      </c>
      <c r="E240" t="str">
        <f t="shared" si="22"/>
        <v xml:space="preserve"> </v>
      </c>
      <c r="F240" t="s">
        <v>7</v>
      </c>
    </row>
    <row r="241" spans="1:7" x14ac:dyDescent="0.25">
      <c r="A241">
        <v>10024</v>
      </c>
      <c r="B241" t="str">
        <f>"AGLIETTI FILIPPO"</f>
        <v>AGLIETTI FILIPPO</v>
      </c>
      <c r="C241" s="1">
        <v>45949</v>
      </c>
      <c r="D241" t="str">
        <f t="shared" si="23"/>
        <v>Assente il 19/10/2025</v>
      </c>
      <c r="E241" t="str">
        <f t="shared" si="22"/>
        <v xml:space="preserve"> </v>
      </c>
      <c r="F241" t="s">
        <v>7</v>
      </c>
    </row>
    <row r="242" spans="1:7" x14ac:dyDescent="0.25">
      <c r="A242">
        <v>10025</v>
      </c>
      <c r="B242" t="str">
        <f>"GALGANI ILENIA"</f>
        <v>GALGANI ILENIA</v>
      </c>
      <c r="C242" s="1">
        <v>45949</v>
      </c>
      <c r="D242" t="str">
        <f t="shared" si="23"/>
        <v>Assente il 19/10/2025</v>
      </c>
      <c r="E242" t="str">
        <f t="shared" si="22"/>
        <v xml:space="preserve"> </v>
      </c>
      <c r="F242" t="s">
        <v>7</v>
      </c>
    </row>
    <row r="243" spans="1:7" x14ac:dyDescent="0.25">
      <c r="A243">
        <v>11014</v>
      </c>
      <c r="B243" t="str">
        <f>"BECATTINI MIRKO"</f>
        <v>BECATTINI MIRKO</v>
      </c>
      <c r="C243" s="1">
        <v>45949</v>
      </c>
      <c r="D243" t="str">
        <f t="shared" si="23"/>
        <v>Assente il 19/10/2025</v>
      </c>
      <c r="E243" t="str">
        <f t="shared" si="22"/>
        <v xml:space="preserve"> </v>
      </c>
      <c r="F243" t="s">
        <v>7</v>
      </c>
    </row>
    <row r="244" spans="1:7" x14ac:dyDescent="0.25">
      <c r="A244">
        <v>11016</v>
      </c>
      <c r="B244" t="str">
        <f>"BONDI ARIANNA"</f>
        <v>BONDI ARIANNA</v>
      </c>
      <c r="C244" s="1">
        <v>45949</v>
      </c>
      <c r="D244" t="str">
        <f t="shared" si="23"/>
        <v>Assente il 19/10/2025</v>
      </c>
      <c r="E244" t="str">
        <f t="shared" si="22"/>
        <v xml:space="preserve"> </v>
      </c>
      <c r="F244" t="s">
        <v>7</v>
      </c>
    </row>
    <row r="245" spans="1:7" x14ac:dyDescent="0.25">
      <c r="A245">
        <v>11017</v>
      </c>
      <c r="B245" t="str">
        <f>"MEINI HANNA MARIANA"</f>
        <v>MEINI HANNA MARIANA</v>
      </c>
      <c r="C245" s="1">
        <v>45949</v>
      </c>
      <c r="D245" t="str">
        <f t="shared" si="23"/>
        <v>Assente il 19/10/2025</v>
      </c>
      <c r="E245" t="str">
        <f t="shared" si="22"/>
        <v xml:space="preserve"> </v>
      </c>
      <c r="F245" t="s">
        <v>7</v>
      </c>
    </row>
    <row r="246" spans="1:7" x14ac:dyDescent="0.25">
      <c r="A246">
        <v>11022</v>
      </c>
      <c r="B246" t="str">
        <f>"CAVICCHI ANDREA"</f>
        <v>CAVICCHI ANDREA</v>
      </c>
      <c r="C246" s="1">
        <v>45949</v>
      </c>
      <c r="D246" t="str">
        <f t="shared" si="23"/>
        <v>Assente il 19/10/2025</v>
      </c>
      <c r="E246" t="str">
        <f t="shared" si="22"/>
        <v xml:space="preserve"> </v>
      </c>
      <c r="F246" t="s">
        <v>7</v>
      </c>
    </row>
    <row r="247" spans="1:7" x14ac:dyDescent="0.25">
      <c r="A247">
        <v>11023</v>
      </c>
      <c r="B247" t="str">
        <f>"SIRSI ELEONORA"</f>
        <v>SIRSI ELEONORA</v>
      </c>
      <c r="C247" s="1">
        <v>45949</v>
      </c>
      <c r="D247" t="str">
        <f t="shared" si="23"/>
        <v>Assente il 19/10/2025</v>
      </c>
      <c r="E247" t="str">
        <f t="shared" si="22"/>
        <v xml:space="preserve"> </v>
      </c>
      <c r="F247" t="s">
        <v>7</v>
      </c>
    </row>
    <row r="248" spans="1:7" x14ac:dyDescent="0.25">
      <c r="A248">
        <v>11024</v>
      </c>
      <c r="B248" t="str">
        <f>"FABBRI PAOLA"</f>
        <v>FABBRI PAOLA</v>
      </c>
      <c r="C248" s="1">
        <v>45949</v>
      </c>
      <c r="D248" t="str">
        <f t="shared" si="23"/>
        <v>Assente il 19/10/2025</v>
      </c>
      <c r="E248" t="str">
        <f t="shared" si="22"/>
        <v xml:space="preserve"> </v>
      </c>
      <c r="F248" t="s">
        <v>7</v>
      </c>
    </row>
    <row r="249" spans="1:7" x14ac:dyDescent="0.25">
      <c r="A249">
        <v>11025</v>
      </c>
      <c r="B249" t="str">
        <f>"ACQUAVIVA MARIANNA"</f>
        <v>ACQUAVIVA MARIANNA</v>
      </c>
      <c r="C249" s="1">
        <v>45949</v>
      </c>
      <c r="D249" t="str">
        <f t="shared" si="23"/>
        <v>Assente il 19/10/2025</v>
      </c>
      <c r="E249" t="str">
        <f t="shared" si="22"/>
        <v xml:space="preserve"> </v>
      </c>
      <c r="F249" t="s">
        <v>7</v>
      </c>
    </row>
    <row r="250" spans="1:7" x14ac:dyDescent="0.25">
      <c r="A250">
        <v>11030</v>
      </c>
      <c r="B250" t="str">
        <f>"CIOTOLI MARTA"</f>
        <v>CIOTOLI MARTA</v>
      </c>
      <c r="C250" s="1">
        <v>45949</v>
      </c>
      <c r="D250" t="str">
        <f t="shared" si="23"/>
        <v>Assente il 19/10/2025</v>
      </c>
      <c r="E250" t="str">
        <f t="shared" si="22"/>
        <v xml:space="preserve"> </v>
      </c>
      <c r="F250" t="s">
        <v>7</v>
      </c>
    </row>
    <row r="251" spans="1:7" x14ac:dyDescent="0.25">
      <c r="A251">
        <v>1</v>
      </c>
      <c r="B251" t="str">
        <f>"ANGIOLINI RENATO"</f>
        <v>ANGIOLINI RENATO</v>
      </c>
      <c r="C251" s="1">
        <v>45950</v>
      </c>
      <c r="D251" t="str">
        <f>"Assente il 20/10/2025"</f>
        <v>Assente il 20/10/2025</v>
      </c>
      <c r="E251" t="str">
        <f t="shared" si="22"/>
        <v xml:space="preserve"> </v>
      </c>
      <c r="F251" t="s">
        <v>7</v>
      </c>
      <c r="G251" s="2">
        <v>0.25</v>
      </c>
    </row>
    <row r="252" spans="1:7" x14ac:dyDescent="0.25">
      <c r="A252">
        <v>150</v>
      </c>
      <c r="B252" t="str">
        <f>"SARTI CRISTINA"</f>
        <v>SARTI CRISTINA</v>
      </c>
      <c r="C252" s="1">
        <v>45950</v>
      </c>
      <c r="D252" t="str">
        <f>"Assente il 20/10/2025"</f>
        <v>Assente il 20/10/2025</v>
      </c>
      <c r="E252" t="str">
        <f t="shared" si="22"/>
        <v xml:space="preserve"> </v>
      </c>
      <c r="F252" t="s">
        <v>7</v>
      </c>
      <c r="G252" s="2">
        <v>0.25</v>
      </c>
    </row>
    <row r="253" spans="1:7" x14ac:dyDescent="0.25">
      <c r="A253">
        <v>10023</v>
      </c>
      <c r="B253" t="str">
        <f>"FALLANI ANDREA"</f>
        <v>FALLANI ANDREA</v>
      </c>
      <c r="C253" s="1">
        <v>45950</v>
      </c>
      <c r="D253" t="str">
        <f>"Assente il 20/10/2025"</f>
        <v>Assente il 20/10/2025</v>
      </c>
      <c r="E253" t="str">
        <f t="shared" si="22"/>
        <v xml:space="preserve"> </v>
      </c>
      <c r="F253" t="s">
        <v>7</v>
      </c>
      <c r="G253" s="2">
        <v>0.25</v>
      </c>
    </row>
    <row r="254" spans="1:7" x14ac:dyDescent="0.25">
      <c r="A254">
        <v>11014</v>
      </c>
      <c r="B254" t="str">
        <f>"BECATTINI MIRKO"</f>
        <v>BECATTINI MIRKO</v>
      </c>
      <c r="C254" s="1">
        <v>45950</v>
      </c>
      <c r="D254" t="str">
        <f>"Assente dal 20/10/2025 al 04/11/2025"</f>
        <v>Assente dal 20/10/2025 al 04/11/2025</v>
      </c>
      <c r="E254" t="str">
        <f>"1000 FERIE"</f>
        <v>1000 FERIE</v>
      </c>
      <c r="F254" t="s">
        <v>7</v>
      </c>
      <c r="G254" s="2">
        <v>0.25</v>
      </c>
    </row>
    <row r="255" spans="1:7" x14ac:dyDescent="0.25">
      <c r="A255">
        <v>11022</v>
      </c>
      <c r="B255" t="str">
        <f>"CAVICCHI ANDREA"</f>
        <v>CAVICCHI ANDREA</v>
      </c>
      <c r="C255" s="1">
        <v>45950</v>
      </c>
      <c r="D255" t="str">
        <f>"Assente il 20/10/2025"</f>
        <v>Assente il 20/10/2025</v>
      </c>
      <c r="E255" t="str">
        <f>" "</f>
        <v xml:space="preserve"> </v>
      </c>
      <c r="F255" t="s">
        <v>7</v>
      </c>
      <c r="G255" s="2">
        <v>0.25</v>
      </c>
    </row>
    <row r="256" spans="1:7" x14ac:dyDescent="0.25">
      <c r="A256">
        <v>11023</v>
      </c>
      <c r="B256" t="str">
        <f>"SIRSI ELEONORA"</f>
        <v>SIRSI ELEONORA</v>
      </c>
      <c r="C256" s="1">
        <v>45950</v>
      </c>
      <c r="D256" t="str">
        <f>"Assente il 20/10/2025"</f>
        <v>Assente il 20/10/2025</v>
      </c>
      <c r="E256" t="str">
        <f>" "</f>
        <v xml:space="preserve"> </v>
      </c>
      <c r="F256" t="s">
        <v>7</v>
      </c>
      <c r="G256" s="2">
        <v>0.25</v>
      </c>
    </row>
    <row r="257" spans="1:7" x14ac:dyDescent="0.25">
      <c r="A257">
        <v>1</v>
      </c>
      <c r="B257" t="str">
        <f>"ANGIOLINI RENATO"</f>
        <v>ANGIOLINI RENATO</v>
      </c>
      <c r="C257" s="1">
        <v>45951</v>
      </c>
      <c r="D257" t="str">
        <f>"Assente il 21/10/2025"</f>
        <v>Assente il 21/10/2025</v>
      </c>
      <c r="E257" t="str">
        <f>" "</f>
        <v xml:space="preserve"> </v>
      </c>
      <c r="F257" t="s">
        <v>7</v>
      </c>
      <c r="G257" s="2">
        <v>0.375</v>
      </c>
    </row>
    <row r="258" spans="1:7" x14ac:dyDescent="0.25">
      <c r="A258">
        <v>150</v>
      </c>
      <c r="B258" t="str">
        <f>"SARTI CRISTINA"</f>
        <v>SARTI CRISTINA</v>
      </c>
      <c r="C258" s="1">
        <v>45951</v>
      </c>
      <c r="D258" t="str">
        <f>"Assente il 21/10/2025"</f>
        <v>Assente il 21/10/2025</v>
      </c>
      <c r="E258" t="str">
        <f>" "</f>
        <v xml:space="preserve"> </v>
      </c>
      <c r="F258" t="s">
        <v>7</v>
      </c>
      <c r="G258" s="2">
        <v>0.375</v>
      </c>
    </row>
    <row r="259" spans="1:7" x14ac:dyDescent="0.25">
      <c r="A259">
        <v>10023</v>
      </c>
      <c r="B259" t="str">
        <f>"FALLANI ANDREA"</f>
        <v>FALLANI ANDREA</v>
      </c>
      <c r="C259" s="1">
        <v>45951</v>
      </c>
      <c r="D259" t="str">
        <f>"Assente il 21/10/2025"</f>
        <v>Assente il 21/10/2025</v>
      </c>
      <c r="E259" t="str">
        <f>" "</f>
        <v xml:space="preserve"> </v>
      </c>
      <c r="F259" t="s">
        <v>7</v>
      </c>
      <c r="G259" s="2">
        <v>0.375</v>
      </c>
    </row>
    <row r="260" spans="1:7" x14ac:dyDescent="0.25">
      <c r="A260">
        <v>11016</v>
      </c>
      <c r="B260" t="str">
        <f>"BONDI ARIANNA"</f>
        <v>BONDI ARIANNA</v>
      </c>
      <c r="C260" s="1">
        <v>45951</v>
      </c>
      <c r="D260" t="str">
        <f>"Assente dal 21/10/2025 al 23/10/2025"</f>
        <v>Assente dal 21/10/2025 al 23/10/2025</v>
      </c>
      <c r="E260" t="str">
        <f>"1500 MALATTIA"</f>
        <v>1500 MALATTIA</v>
      </c>
      <c r="F260" t="s">
        <v>7</v>
      </c>
      <c r="G260" s="2">
        <v>0.375</v>
      </c>
    </row>
    <row r="261" spans="1:7" x14ac:dyDescent="0.25">
      <c r="A261">
        <v>11022</v>
      </c>
      <c r="B261" t="str">
        <f>"CAVICCHI ANDREA"</f>
        <v>CAVICCHI ANDREA</v>
      </c>
      <c r="C261" s="1">
        <v>45951</v>
      </c>
      <c r="D261" t="str">
        <f>"Assente il 21/10/2025"</f>
        <v>Assente il 21/10/2025</v>
      </c>
      <c r="E261" t="str">
        <f>" "</f>
        <v xml:space="preserve"> </v>
      </c>
      <c r="F261" t="s">
        <v>7</v>
      </c>
      <c r="G261" s="2">
        <v>0.375</v>
      </c>
    </row>
    <row r="262" spans="1:7" x14ac:dyDescent="0.25">
      <c r="A262">
        <v>11023</v>
      </c>
      <c r="B262" t="str">
        <f>"SIRSI ELEONORA"</f>
        <v>SIRSI ELEONORA</v>
      </c>
      <c r="C262" s="1">
        <v>45951</v>
      </c>
      <c r="D262" t="str">
        <f>"Assente il 21/10/2025"</f>
        <v>Assente il 21/10/2025</v>
      </c>
      <c r="E262" t="str">
        <f>" "</f>
        <v xml:space="preserve"> </v>
      </c>
      <c r="F262" t="s">
        <v>7</v>
      </c>
      <c r="G262" s="2">
        <v>0.375</v>
      </c>
    </row>
    <row r="263" spans="1:7" x14ac:dyDescent="0.25">
      <c r="A263">
        <v>1</v>
      </c>
      <c r="B263" t="str">
        <f>"ANGIOLINI RENATO"</f>
        <v>ANGIOLINI RENATO</v>
      </c>
      <c r="C263" s="1">
        <v>45952</v>
      </c>
      <c r="D263" t="str">
        <f>"Assente il 22/10/2025"</f>
        <v>Assente il 22/10/2025</v>
      </c>
      <c r="E263" t="str">
        <f>" "</f>
        <v xml:space="preserve"> </v>
      </c>
      <c r="F263" t="s">
        <v>7</v>
      </c>
      <c r="G263" s="2">
        <v>0.25</v>
      </c>
    </row>
    <row r="264" spans="1:7" x14ac:dyDescent="0.25">
      <c r="A264">
        <v>137</v>
      </c>
      <c r="B264" t="str">
        <f>"PINZANI PILADE"</f>
        <v>PINZANI PILADE</v>
      </c>
      <c r="C264" s="1">
        <v>45952</v>
      </c>
      <c r="D264" t="str">
        <f>"Assente dal 22/10/2025 al 23/10/2025"</f>
        <v>Assente dal 22/10/2025 al 23/10/2025</v>
      </c>
      <c r="E264" t="str">
        <f>"1000 FERIE"</f>
        <v>1000 FERIE</v>
      </c>
      <c r="F264" t="s">
        <v>7</v>
      </c>
      <c r="G264" s="2">
        <v>0.25</v>
      </c>
    </row>
    <row r="265" spans="1:7" x14ac:dyDescent="0.25">
      <c r="A265">
        <v>150</v>
      </c>
      <c r="B265" t="str">
        <f>"SARTI CRISTINA"</f>
        <v>SARTI CRISTINA</v>
      </c>
      <c r="C265" s="1">
        <v>45952</v>
      </c>
      <c r="D265" t="str">
        <f>"Assente il 22/10/2025"</f>
        <v>Assente il 22/10/2025</v>
      </c>
      <c r="E265" t="str">
        <f>" "</f>
        <v xml:space="preserve"> </v>
      </c>
      <c r="F265" t="s">
        <v>7</v>
      </c>
      <c r="G265" s="2">
        <v>0.25</v>
      </c>
    </row>
    <row r="266" spans="1:7" x14ac:dyDescent="0.25">
      <c r="A266">
        <v>10023</v>
      </c>
      <c r="B266" t="str">
        <f>"FALLANI ANDREA"</f>
        <v>FALLANI ANDREA</v>
      </c>
      <c r="C266" s="1">
        <v>45952</v>
      </c>
      <c r="D266" t="str">
        <f>"Assente il 22/10/2025"</f>
        <v>Assente il 22/10/2025</v>
      </c>
      <c r="E266" t="str">
        <f>" "</f>
        <v xml:space="preserve"> </v>
      </c>
      <c r="F266" t="s">
        <v>7</v>
      </c>
      <c r="G266" s="2">
        <v>0.25</v>
      </c>
    </row>
    <row r="267" spans="1:7" x14ac:dyDescent="0.25">
      <c r="A267">
        <v>11022</v>
      </c>
      <c r="B267" t="str">
        <f>"CAVICCHI ANDREA"</f>
        <v>CAVICCHI ANDREA</v>
      </c>
      <c r="C267" s="1">
        <v>45952</v>
      </c>
      <c r="D267" t="str">
        <f>"Assente il 22/10/2025"</f>
        <v>Assente il 22/10/2025</v>
      </c>
      <c r="E267" t="str">
        <f>" "</f>
        <v xml:space="preserve"> </v>
      </c>
      <c r="F267" t="s">
        <v>7</v>
      </c>
      <c r="G267" s="2">
        <v>0.25</v>
      </c>
    </row>
    <row r="268" spans="1:7" x14ac:dyDescent="0.25">
      <c r="A268">
        <v>11023</v>
      </c>
      <c r="B268" t="str">
        <f>"SIRSI ELEONORA"</f>
        <v>SIRSI ELEONORA</v>
      </c>
      <c r="C268" s="1">
        <v>45952</v>
      </c>
      <c r="D268" t="str">
        <f>"Assente il 22/10/2025"</f>
        <v>Assente il 22/10/2025</v>
      </c>
      <c r="E268" t="str">
        <f>" "</f>
        <v xml:space="preserve"> </v>
      </c>
      <c r="F268" t="s">
        <v>7</v>
      </c>
      <c r="G268" s="2">
        <v>0.25</v>
      </c>
    </row>
    <row r="269" spans="1:7" x14ac:dyDescent="0.25">
      <c r="A269">
        <v>11024</v>
      </c>
      <c r="B269" t="str">
        <f>"FABBRI PAOLA"</f>
        <v>FABBRI PAOLA</v>
      </c>
      <c r="C269" s="1">
        <v>45952</v>
      </c>
      <c r="D269" t="str">
        <f>"Assente dal 22/10/2025 al 23/10/2025"</f>
        <v>Assente dal 22/10/2025 al 23/10/2025</v>
      </c>
      <c r="E269" t="str">
        <f>"1500 MALATTIA"</f>
        <v>1500 MALATTIA</v>
      </c>
      <c r="F269" t="s">
        <v>7</v>
      </c>
      <c r="G269" s="2">
        <v>0.25</v>
      </c>
    </row>
    <row r="270" spans="1:7" x14ac:dyDescent="0.25">
      <c r="A270">
        <v>1</v>
      </c>
      <c r="B270" t="str">
        <f>"ANGIOLINI RENATO"</f>
        <v>ANGIOLINI RENATO</v>
      </c>
      <c r="C270" s="1">
        <v>45953</v>
      </c>
      <c r="D270" t="str">
        <f>"Assente il 23/10/2025"</f>
        <v>Assente il 23/10/2025</v>
      </c>
      <c r="E270" t="str">
        <f t="shared" ref="E270:E301" si="24">" "</f>
        <v xml:space="preserve"> </v>
      </c>
      <c r="F270" t="s">
        <v>7</v>
      </c>
      <c r="G270" s="2">
        <v>0.375</v>
      </c>
    </row>
    <row r="271" spans="1:7" x14ac:dyDescent="0.25">
      <c r="A271">
        <v>150</v>
      </c>
      <c r="B271" t="str">
        <f>"SARTI CRISTINA"</f>
        <v>SARTI CRISTINA</v>
      </c>
      <c r="C271" s="1">
        <v>45953</v>
      </c>
      <c r="D271" t="str">
        <f>"Assente il 23/10/2025"</f>
        <v>Assente il 23/10/2025</v>
      </c>
      <c r="E271" t="str">
        <f t="shared" si="24"/>
        <v xml:space="preserve"> </v>
      </c>
      <c r="F271" t="s">
        <v>7</v>
      </c>
      <c r="G271" s="2">
        <v>0.375</v>
      </c>
    </row>
    <row r="272" spans="1:7" x14ac:dyDescent="0.25">
      <c r="A272">
        <v>10023</v>
      </c>
      <c r="B272" t="str">
        <f>"FALLANI ANDREA"</f>
        <v>FALLANI ANDREA</v>
      </c>
      <c r="C272" s="1">
        <v>45953</v>
      </c>
      <c r="D272" t="str">
        <f>"Assente il 23/10/2025"</f>
        <v>Assente il 23/10/2025</v>
      </c>
      <c r="E272" t="str">
        <f t="shared" si="24"/>
        <v xml:space="preserve"> </v>
      </c>
      <c r="F272" t="s">
        <v>7</v>
      </c>
      <c r="G272" s="2">
        <v>0.375</v>
      </c>
    </row>
    <row r="273" spans="1:7" x14ac:dyDescent="0.25">
      <c r="A273">
        <v>11022</v>
      </c>
      <c r="B273" t="str">
        <f>"CAVICCHI ANDREA"</f>
        <v>CAVICCHI ANDREA</v>
      </c>
      <c r="C273" s="1">
        <v>45953</v>
      </c>
      <c r="D273" t="str">
        <f>"Assente il 23/10/2025"</f>
        <v>Assente il 23/10/2025</v>
      </c>
      <c r="E273" t="str">
        <f t="shared" si="24"/>
        <v xml:space="preserve"> </v>
      </c>
      <c r="F273" t="s">
        <v>7</v>
      </c>
      <c r="G273" s="2">
        <v>0.375</v>
      </c>
    </row>
    <row r="274" spans="1:7" x14ac:dyDescent="0.25">
      <c r="A274">
        <v>11023</v>
      </c>
      <c r="B274" t="str">
        <f>"SIRSI ELEONORA"</f>
        <v>SIRSI ELEONORA</v>
      </c>
      <c r="C274" s="1">
        <v>45953</v>
      </c>
      <c r="D274" t="str">
        <f>"Assente il 23/10/2025"</f>
        <v>Assente il 23/10/2025</v>
      </c>
      <c r="E274" t="str">
        <f t="shared" si="24"/>
        <v xml:space="preserve"> </v>
      </c>
      <c r="F274" t="s">
        <v>7</v>
      </c>
      <c r="G274" s="2">
        <v>0.375</v>
      </c>
    </row>
    <row r="275" spans="1:7" x14ac:dyDescent="0.25">
      <c r="A275">
        <v>1</v>
      </c>
      <c r="B275" t="str">
        <f>"ANGIOLINI RENATO"</f>
        <v>ANGIOLINI RENATO</v>
      </c>
      <c r="C275" s="1">
        <v>45954</v>
      </c>
      <c r="D275" t="str">
        <f>"Assente il 24/10/2025"</f>
        <v>Assente il 24/10/2025</v>
      </c>
      <c r="E275" t="str">
        <f t="shared" si="24"/>
        <v xml:space="preserve"> </v>
      </c>
      <c r="F275" t="s">
        <v>7</v>
      </c>
      <c r="G275" s="2">
        <v>0.25</v>
      </c>
    </row>
    <row r="276" spans="1:7" x14ac:dyDescent="0.25">
      <c r="A276">
        <v>150</v>
      </c>
      <c r="B276" t="str">
        <f>"SARTI CRISTINA"</f>
        <v>SARTI CRISTINA</v>
      </c>
      <c r="C276" s="1">
        <v>45954</v>
      </c>
      <c r="D276" t="str">
        <f>"Assente il 24/10/2025"</f>
        <v>Assente il 24/10/2025</v>
      </c>
      <c r="E276" t="str">
        <f t="shared" si="24"/>
        <v xml:space="preserve"> </v>
      </c>
      <c r="F276" t="s">
        <v>7</v>
      </c>
      <c r="G276" s="2">
        <v>0.25</v>
      </c>
    </row>
    <row r="277" spans="1:7" x14ac:dyDescent="0.25">
      <c r="A277">
        <v>10023</v>
      </c>
      <c r="B277" t="str">
        <f>"FALLANI ANDREA"</f>
        <v>FALLANI ANDREA</v>
      </c>
      <c r="C277" s="1">
        <v>45954</v>
      </c>
      <c r="D277" t="str">
        <f>"Assente il 24/10/2025"</f>
        <v>Assente il 24/10/2025</v>
      </c>
      <c r="E277" t="str">
        <f t="shared" si="24"/>
        <v xml:space="preserve"> </v>
      </c>
      <c r="F277" t="s">
        <v>7</v>
      </c>
      <c r="G277" s="2">
        <v>0.25</v>
      </c>
    </row>
    <row r="278" spans="1:7" x14ac:dyDescent="0.25">
      <c r="A278">
        <v>11022</v>
      </c>
      <c r="B278" t="str">
        <f>"CAVICCHI ANDREA"</f>
        <v>CAVICCHI ANDREA</v>
      </c>
      <c r="C278" s="1">
        <v>45954</v>
      </c>
      <c r="D278" t="str">
        <f>"Assente il 24/10/2025"</f>
        <v>Assente il 24/10/2025</v>
      </c>
      <c r="E278" t="str">
        <f t="shared" si="24"/>
        <v xml:space="preserve"> </v>
      </c>
      <c r="F278" t="s">
        <v>7</v>
      </c>
      <c r="G278" s="2">
        <v>0.25</v>
      </c>
    </row>
    <row r="279" spans="1:7" x14ac:dyDescent="0.25">
      <c r="A279">
        <v>11023</v>
      </c>
      <c r="B279" t="str">
        <f>"SIRSI ELEONORA"</f>
        <v>SIRSI ELEONORA</v>
      </c>
      <c r="C279" s="1">
        <v>45954</v>
      </c>
      <c r="D279" t="str">
        <f>"Assente il 24/10/2025"</f>
        <v>Assente il 24/10/2025</v>
      </c>
      <c r="E279" t="str">
        <f t="shared" si="24"/>
        <v xml:space="preserve"> </v>
      </c>
      <c r="F279" t="s">
        <v>7</v>
      </c>
      <c r="G279" s="2">
        <v>0.25</v>
      </c>
    </row>
    <row r="280" spans="1:7" x14ac:dyDescent="0.25">
      <c r="A280">
        <v>1</v>
      </c>
      <c r="B280" t="str">
        <f>"ANGIOLINI RENATO"</f>
        <v>ANGIOLINI RENATO</v>
      </c>
      <c r="C280" s="1">
        <v>45955</v>
      </c>
      <c r="D280" t="str">
        <f t="shared" ref="D280:D285" si="25">"Assente il 25/10/2025"</f>
        <v>Assente il 25/10/2025</v>
      </c>
      <c r="E280" t="str">
        <f t="shared" si="24"/>
        <v xml:space="preserve"> </v>
      </c>
      <c r="F280" t="s">
        <v>7</v>
      </c>
    </row>
    <row r="281" spans="1:7" x14ac:dyDescent="0.25">
      <c r="A281">
        <v>24</v>
      </c>
      <c r="B281" t="str">
        <f>"BETTINI LORELLA"</f>
        <v>BETTINI LORELLA</v>
      </c>
      <c r="C281" s="1">
        <v>45955</v>
      </c>
      <c r="D281" t="str">
        <f t="shared" si="25"/>
        <v>Assente il 25/10/2025</v>
      </c>
      <c r="E281" t="str">
        <f t="shared" si="24"/>
        <v xml:space="preserve"> </v>
      </c>
      <c r="F281" t="s">
        <v>7</v>
      </c>
    </row>
    <row r="282" spans="1:7" x14ac:dyDescent="0.25">
      <c r="A282">
        <v>34</v>
      </c>
      <c r="B282" t="str">
        <f>"CAVACIOCCHI ANGELA"</f>
        <v>CAVACIOCCHI ANGELA</v>
      </c>
      <c r="C282" s="1">
        <v>45955</v>
      </c>
      <c r="D282" t="str">
        <f t="shared" si="25"/>
        <v>Assente il 25/10/2025</v>
      </c>
      <c r="E282" t="str">
        <f t="shared" si="24"/>
        <v xml:space="preserve"> </v>
      </c>
      <c r="F282" t="s">
        <v>7</v>
      </c>
    </row>
    <row r="283" spans="1:7" x14ac:dyDescent="0.25">
      <c r="A283">
        <v>42</v>
      </c>
      <c r="B283" t="str">
        <f>"CECCHETTI MASSIMO"</f>
        <v>CECCHETTI MASSIMO</v>
      </c>
      <c r="C283" s="1">
        <v>45955</v>
      </c>
      <c r="D283" t="str">
        <f t="shared" si="25"/>
        <v>Assente il 25/10/2025</v>
      </c>
      <c r="E283" t="str">
        <f t="shared" si="24"/>
        <v xml:space="preserve"> </v>
      </c>
      <c r="F283" t="s">
        <v>7</v>
      </c>
    </row>
    <row r="284" spans="1:7" x14ac:dyDescent="0.25">
      <c r="A284">
        <v>43</v>
      </c>
      <c r="B284" t="str">
        <f>"CECCHERINI SIMONA"</f>
        <v>CECCHERINI SIMONA</v>
      </c>
      <c r="C284" s="1">
        <v>45955</v>
      </c>
      <c r="D284" t="str">
        <f t="shared" si="25"/>
        <v>Assente il 25/10/2025</v>
      </c>
      <c r="E284" t="str">
        <f t="shared" si="24"/>
        <v xml:space="preserve"> </v>
      </c>
      <c r="F284" t="s">
        <v>7</v>
      </c>
    </row>
    <row r="285" spans="1:7" x14ac:dyDescent="0.25">
      <c r="A285">
        <v>48</v>
      </c>
      <c r="B285" t="str">
        <f>"CRESCIOLI PAOLO"</f>
        <v>CRESCIOLI PAOLO</v>
      </c>
      <c r="C285" s="1">
        <v>45955</v>
      </c>
      <c r="D285" t="str">
        <f t="shared" si="25"/>
        <v>Assente il 25/10/2025</v>
      </c>
      <c r="E285" t="str">
        <f t="shared" si="24"/>
        <v xml:space="preserve"> </v>
      </c>
      <c r="F285" t="s">
        <v>7</v>
      </c>
    </row>
    <row r="286" spans="1:7" x14ac:dyDescent="0.25">
      <c r="A286">
        <v>49</v>
      </c>
      <c r="B286" t="str">
        <f>"CHELI SILVIA"</f>
        <v>CHELI SILVIA</v>
      </c>
      <c r="C286" s="1">
        <v>45955</v>
      </c>
      <c r="D286" t="str">
        <f>"Giorno di Riposo"</f>
        <v>Giorno di Riposo</v>
      </c>
      <c r="E286" t="str">
        <f t="shared" si="24"/>
        <v xml:space="preserve"> </v>
      </c>
      <c r="F286" t="s">
        <v>7</v>
      </c>
      <c r="G286" s="2">
        <v>0</v>
      </c>
    </row>
    <row r="287" spans="1:7" x14ac:dyDescent="0.25">
      <c r="A287">
        <v>74</v>
      </c>
      <c r="B287" t="str">
        <f>"FOCARDI LUCIA SILVIA"</f>
        <v>FOCARDI LUCIA SILVIA</v>
      </c>
      <c r="C287" s="1">
        <v>45955</v>
      </c>
      <c r="D287" t="str">
        <f t="shared" ref="D287:D305" si="26">"Assente il 25/10/2025"</f>
        <v>Assente il 25/10/2025</v>
      </c>
      <c r="E287" t="str">
        <f t="shared" si="24"/>
        <v xml:space="preserve"> </v>
      </c>
      <c r="F287" t="s">
        <v>7</v>
      </c>
    </row>
    <row r="288" spans="1:7" x14ac:dyDescent="0.25">
      <c r="A288">
        <v>105</v>
      </c>
      <c r="B288" t="str">
        <f>"LONGHI ALESSIO"</f>
        <v>LONGHI ALESSIO</v>
      </c>
      <c r="C288" s="1">
        <v>45955</v>
      </c>
      <c r="D288" t="str">
        <f t="shared" si="26"/>
        <v>Assente il 25/10/2025</v>
      </c>
      <c r="E288" t="str">
        <f t="shared" si="24"/>
        <v xml:space="preserve"> </v>
      </c>
      <c r="F288" t="s">
        <v>7</v>
      </c>
    </row>
    <row r="289" spans="1:6" x14ac:dyDescent="0.25">
      <c r="A289">
        <v>137</v>
      </c>
      <c r="B289" t="str">
        <f>"PINZANI PILADE"</f>
        <v>PINZANI PILADE</v>
      </c>
      <c r="C289" s="1">
        <v>45955</v>
      </c>
      <c r="D289" t="str">
        <f t="shared" si="26"/>
        <v>Assente il 25/10/2025</v>
      </c>
      <c r="E289" t="str">
        <f t="shared" si="24"/>
        <v xml:space="preserve"> </v>
      </c>
      <c r="F289" t="s">
        <v>7</v>
      </c>
    </row>
    <row r="290" spans="1:6" x14ac:dyDescent="0.25">
      <c r="A290">
        <v>138</v>
      </c>
      <c r="B290" t="str">
        <f>"POGGIALI ALESSIO"</f>
        <v>POGGIALI ALESSIO</v>
      </c>
      <c r="C290" s="1">
        <v>45955</v>
      </c>
      <c r="D290" t="str">
        <f t="shared" si="26"/>
        <v>Assente il 25/10/2025</v>
      </c>
      <c r="E290" t="str">
        <f t="shared" si="24"/>
        <v xml:space="preserve"> </v>
      </c>
      <c r="F290" t="s">
        <v>7</v>
      </c>
    </row>
    <row r="291" spans="1:6" x14ac:dyDescent="0.25">
      <c r="A291">
        <v>140</v>
      </c>
      <c r="B291" t="str">
        <f>"RONDONI MANUELA"</f>
        <v>RONDONI MANUELA</v>
      </c>
      <c r="C291" s="1">
        <v>45955</v>
      </c>
      <c r="D291" t="str">
        <f t="shared" si="26"/>
        <v>Assente il 25/10/2025</v>
      </c>
      <c r="E291" t="str">
        <f t="shared" si="24"/>
        <v xml:space="preserve"> </v>
      </c>
      <c r="F291" t="s">
        <v>7</v>
      </c>
    </row>
    <row r="292" spans="1:6" x14ac:dyDescent="0.25">
      <c r="A292">
        <v>150</v>
      </c>
      <c r="B292" t="str">
        <f>"SARTI CRISTINA"</f>
        <v>SARTI CRISTINA</v>
      </c>
      <c r="C292" s="1">
        <v>45955</v>
      </c>
      <c r="D292" t="str">
        <f t="shared" si="26"/>
        <v>Assente il 25/10/2025</v>
      </c>
      <c r="E292" t="str">
        <f t="shared" si="24"/>
        <v xml:space="preserve"> </v>
      </c>
      <c r="F292" t="s">
        <v>7</v>
      </c>
    </row>
    <row r="293" spans="1:6" x14ac:dyDescent="0.25">
      <c r="A293">
        <v>164</v>
      </c>
      <c r="B293" t="str">
        <f>"TONELLI FRANCESCO"</f>
        <v>TONELLI FRANCESCO</v>
      </c>
      <c r="C293" s="1">
        <v>45955</v>
      </c>
      <c r="D293" t="str">
        <f t="shared" si="26"/>
        <v>Assente il 25/10/2025</v>
      </c>
      <c r="E293" t="str">
        <f t="shared" si="24"/>
        <v xml:space="preserve"> </v>
      </c>
      <c r="F293" t="s">
        <v>7</v>
      </c>
    </row>
    <row r="294" spans="1:6" x14ac:dyDescent="0.25">
      <c r="A294">
        <v>1178</v>
      </c>
      <c r="B294" t="str">
        <f>"SARTI SONIA"</f>
        <v>SARTI SONIA</v>
      </c>
      <c r="C294" s="1">
        <v>45955</v>
      </c>
      <c r="D294" t="str">
        <f t="shared" si="26"/>
        <v>Assente il 25/10/2025</v>
      </c>
      <c r="E294" t="str">
        <f t="shared" si="24"/>
        <v xml:space="preserve"> </v>
      </c>
      <c r="F294" t="s">
        <v>7</v>
      </c>
    </row>
    <row r="295" spans="1:6" x14ac:dyDescent="0.25">
      <c r="A295">
        <v>1345</v>
      </c>
      <c r="B295" t="str">
        <f>"CHELI ELENA"</f>
        <v>CHELI ELENA</v>
      </c>
      <c r="C295" s="1">
        <v>45955</v>
      </c>
      <c r="D295" t="str">
        <f t="shared" si="26"/>
        <v>Assente il 25/10/2025</v>
      </c>
      <c r="E295" t="str">
        <f t="shared" si="24"/>
        <v xml:space="preserve"> </v>
      </c>
      <c r="F295" t="s">
        <v>7</v>
      </c>
    </row>
    <row r="296" spans="1:6" x14ac:dyDescent="0.25">
      <c r="A296">
        <v>2000</v>
      </c>
      <c r="B296" t="str">
        <f>"PULITI STEFANIA"</f>
        <v>PULITI STEFANIA</v>
      </c>
      <c r="C296" s="1">
        <v>45955</v>
      </c>
      <c r="D296" t="str">
        <f t="shared" si="26"/>
        <v>Assente il 25/10/2025</v>
      </c>
      <c r="E296" t="str">
        <f t="shared" si="24"/>
        <v xml:space="preserve"> </v>
      </c>
      <c r="F296" t="s">
        <v>7</v>
      </c>
    </row>
    <row r="297" spans="1:6" x14ac:dyDescent="0.25">
      <c r="A297">
        <v>10023</v>
      </c>
      <c r="B297" t="str">
        <f>"FALLANI ANDREA"</f>
        <v>FALLANI ANDREA</v>
      </c>
      <c r="C297" s="1">
        <v>45955</v>
      </c>
      <c r="D297" t="str">
        <f t="shared" si="26"/>
        <v>Assente il 25/10/2025</v>
      </c>
      <c r="E297" t="str">
        <f t="shared" si="24"/>
        <v xml:space="preserve"> </v>
      </c>
      <c r="F297" t="s">
        <v>7</v>
      </c>
    </row>
    <row r="298" spans="1:6" x14ac:dyDescent="0.25">
      <c r="A298">
        <v>10024</v>
      </c>
      <c r="B298" t="str">
        <f>"AGLIETTI FILIPPO"</f>
        <v>AGLIETTI FILIPPO</v>
      </c>
      <c r="C298" s="1">
        <v>45955</v>
      </c>
      <c r="D298" t="str">
        <f t="shared" si="26"/>
        <v>Assente il 25/10/2025</v>
      </c>
      <c r="E298" t="str">
        <f t="shared" si="24"/>
        <v xml:space="preserve"> </v>
      </c>
      <c r="F298" t="s">
        <v>7</v>
      </c>
    </row>
    <row r="299" spans="1:6" x14ac:dyDescent="0.25">
      <c r="A299">
        <v>10025</v>
      </c>
      <c r="B299" t="str">
        <f>"GALGANI ILENIA"</f>
        <v>GALGANI ILENIA</v>
      </c>
      <c r="C299" s="1">
        <v>45955</v>
      </c>
      <c r="D299" t="str">
        <f t="shared" si="26"/>
        <v>Assente il 25/10/2025</v>
      </c>
      <c r="E299" t="str">
        <f t="shared" si="24"/>
        <v xml:space="preserve"> </v>
      </c>
      <c r="F299" t="s">
        <v>7</v>
      </c>
    </row>
    <row r="300" spans="1:6" x14ac:dyDescent="0.25">
      <c r="A300">
        <v>11016</v>
      </c>
      <c r="B300" t="str">
        <f>"BONDI ARIANNA"</f>
        <v>BONDI ARIANNA</v>
      </c>
      <c r="C300" s="1">
        <v>45955</v>
      </c>
      <c r="D300" t="str">
        <f t="shared" si="26"/>
        <v>Assente il 25/10/2025</v>
      </c>
      <c r="E300" t="str">
        <f t="shared" si="24"/>
        <v xml:space="preserve"> </v>
      </c>
      <c r="F300" t="s">
        <v>7</v>
      </c>
    </row>
    <row r="301" spans="1:6" x14ac:dyDescent="0.25">
      <c r="A301">
        <v>11022</v>
      </c>
      <c r="B301" t="str">
        <f>"CAVICCHI ANDREA"</f>
        <v>CAVICCHI ANDREA</v>
      </c>
      <c r="C301" s="1">
        <v>45955</v>
      </c>
      <c r="D301" t="str">
        <f t="shared" si="26"/>
        <v>Assente il 25/10/2025</v>
      </c>
      <c r="E301" t="str">
        <f t="shared" si="24"/>
        <v xml:space="preserve"> </v>
      </c>
      <c r="F301" t="s">
        <v>7</v>
      </c>
    </row>
    <row r="302" spans="1:6" x14ac:dyDescent="0.25">
      <c r="A302">
        <v>11023</v>
      </c>
      <c r="B302" t="str">
        <f>"SIRSI ELEONORA"</f>
        <v>SIRSI ELEONORA</v>
      </c>
      <c r="C302" s="1">
        <v>45955</v>
      </c>
      <c r="D302" t="str">
        <f t="shared" si="26"/>
        <v>Assente il 25/10/2025</v>
      </c>
      <c r="E302" t="str">
        <f t="shared" ref="E302:E332" si="27">" "</f>
        <v xml:space="preserve"> </v>
      </c>
      <c r="F302" t="s">
        <v>7</v>
      </c>
    </row>
    <row r="303" spans="1:6" x14ac:dyDescent="0.25">
      <c r="A303">
        <v>11024</v>
      </c>
      <c r="B303" t="str">
        <f>"FABBRI PAOLA"</f>
        <v>FABBRI PAOLA</v>
      </c>
      <c r="C303" s="1">
        <v>45955</v>
      </c>
      <c r="D303" t="str">
        <f t="shared" si="26"/>
        <v>Assente il 25/10/2025</v>
      </c>
      <c r="E303" t="str">
        <f t="shared" si="27"/>
        <v xml:space="preserve"> </v>
      </c>
      <c r="F303" t="s">
        <v>7</v>
      </c>
    </row>
    <row r="304" spans="1:6" x14ac:dyDescent="0.25">
      <c r="A304">
        <v>11025</v>
      </c>
      <c r="B304" t="str">
        <f>"ACQUAVIVA MARIANNA"</f>
        <v>ACQUAVIVA MARIANNA</v>
      </c>
      <c r="C304" s="1">
        <v>45955</v>
      </c>
      <c r="D304" t="str">
        <f t="shared" si="26"/>
        <v>Assente il 25/10/2025</v>
      </c>
      <c r="E304" t="str">
        <f t="shared" si="27"/>
        <v xml:space="preserve"> </v>
      </c>
      <c r="F304" t="s">
        <v>7</v>
      </c>
    </row>
    <row r="305" spans="1:7" x14ac:dyDescent="0.25">
      <c r="A305">
        <v>11030</v>
      </c>
      <c r="B305" t="str">
        <f>"CIOTOLI MARTA"</f>
        <v>CIOTOLI MARTA</v>
      </c>
      <c r="C305" s="1">
        <v>45955</v>
      </c>
      <c r="D305" t="str">
        <f t="shared" si="26"/>
        <v>Assente il 25/10/2025</v>
      </c>
      <c r="E305" t="str">
        <f t="shared" si="27"/>
        <v xml:space="preserve"> </v>
      </c>
      <c r="F305" t="s">
        <v>7</v>
      </c>
    </row>
    <row r="306" spans="1:7" x14ac:dyDescent="0.25">
      <c r="A306">
        <v>1</v>
      </c>
      <c r="B306" t="str">
        <f>"ANGIOLINI RENATO"</f>
        <v>ANGIOLINI RENATO</v>
      </c>
      <c r="C306" s="1">
        <v>45956</v>
      </c>
      <c r="D306" t="str">
        <f t="shared" ref="D306:D311" si="28">"Assente il 26/10/2025"</f>
        <v>Assente il 26/10/2025</v>
      </c>
      <c r="E306" t="str">
        <f t="shared" si="27"/>
        <v xml:space="preserve"> </v>
      </c>
      <c r="F306" t="s">
        <v>7</v>
      </c>
    </row>
    <row r="307" spans="1:7" x14ac:dyDescent="0.25">
      <c r="A307">
        <v>24</v>
      </c>
      <c r="B307" t="str">
        <f>"BETTINI LORELLA"</f>
        <v>BETTINI LORELLA</v>
      </c>
      <c r="C307" s="1">
        <v>45956</v>
      </c>
      <c r="D307" t="str">
        <f t="shared" si="28"/>
        <v>Assente il 26/10/2025</v>
      </c>
      <c r="E307" t="str">
        <f t="shared" si="27"/>
        <v xml:space="preserve"> </v>
      </c>
      <c r="F307" t="s">
        <v>7</v>
      </c>
    </row>
    <row r="308" spans="1:7" x14ac:dyDescent="0.25">
      <c r="A308">
        <v>34</v>
      </c>
      <c r="B308" t="str">
        <f>"CAVACIOCCHI ANGELA"</f>
        <v>CAVACIOCCHI ANGELA</v>
      </c>
      <c r="C308" s="1">
        <v>45956</v>
      </c>
      <c r="D308" t="str">
        <f t="shared" si="28"/>
        <v>Assente il 26/10/2025</v>
      </c>
      <c r="E308" t="str">
        <f t="shared" si="27"/>
        <v xml:space="preserve"> </v>
      </c>
      <c r="F308" t="s">
        <v>7</v>
      </c>
    </row>
    <row r="309" spans="1:7" x14ac:dyDescent="0.25">
      <c r="A309">
        <v>42</v>
      </c>
      <c r="B309" t="str">
        <f>"CECCHETTI MASSIMO"</f>
        <v>CECCHETTI MASSIMO</v>
      </c>
      <c r="C309" s="1">
        <v>45956</v>
      </c>
      <c r="D309" t="str">
        <f t="shared" si="28"/>
        <v>Assente il 26/10/2025</v>
      </c>
      <c r="E309" t="str">
        <f t="shared" si="27"/>
        <v xml:space="preserve"> </v>
      </c>
      <c r="F309" t="s">
        <v>7</v>
      </c>
    </row>
    <row r="310" spans="1:7" x14ac:dyDescent="0.25">
      <c r="A310">
        <v>43</v>
      </c>
      <c r="B310" t="str">
        <f>"CECCHERINI SIMONA"</f>
        <v>CECCHERINI SIMONA</v>
      </c>
      <c r="C310" s="1">
        <v>45956</v>
      </c>
      <c r="D310" t="str">
        <f t="shared" si="28"/>
        <v>Assente il 26/10/2025</v>
      </c>
      <c r="E310" t="str">
        <f t="shared" si="27"/>
        <v xml:space="preserve"> </v>
      </c>
      <c r="F310" t="s">
        <v>7</v>
      </c>
    </row>
    <row r="311" spans="1:7" x14ac:dyDescent="0.25">
      <c r="A311">
        <v>48</v>
      </c>
      <c r="B311" t="str">
        <f>"CRESCIOLI PAOLO"</f>
        <v>CRESCIOLI PAOLO</v>
      </c>
      <c r="C311" s="1">
        <v>45956</v>
      </c>
      <c r="D311" t="str">
        <f t="shared" si="28"/>
        <v>Assente il 26/10/2025</v>
      </c>
      <c r="E311" t="str">
        <f t="shared" si="27"/>
        <v xml:space="preserve"> </v>
      </c>
      <c r="F311" t="s">
        <v>7</v>
      </c>
    </row>
    <row r="312" spans="1:7" x14ac:dyDescent="0.25">
      <c r="A312">
        <v>49</v>
      </c>
      <c r="B312" t="str">
        <f>"CHELI SILVIA"</f>
        <v>CHELI SILVIA</v>
      </c>
      <c r="C312" s="1">
        <v>45956</v>
      </c>
      <c r="D312" t="str">
        <f>"Giorno di Riposo"</f>
        <v>Giorno di Riposo</v>
      </c>
      <c r="E312" t="str">
        <f t="shared" si="27"/>
        <v xml:space="preserve"> </v>
      </c>
      <c r="F312" t="s">
        <v>7</v>
      </c>
      <c r="G312" s="2">
        <v>0</v>
      </c>
    </row>
    <row r="313" spans="1:7" x14ac:dyDescent="0.25">
      <c r="A313">
        <v>74</v>
      </c>
      <c r="B313" t="str">
        <f>"FOCARDI LUCIA SILVIA"</f>
        <v>FOCARDI LUCIA SILVIA</v>
      </c>
      <c r="C313" s="1">
        <v>45956</v>
      </c>
      <c r="D313" t="str">
        <f t="shared" ref="D313:D331" si="29">"Assente il 26/10/2025"</f>
        <v>Assente il 26/10/2025</v>
      </c>
      <c r="E313" t="str">
        <f t="shared" si="27"/>
        <v xml:space="preserve"> </v>
      </c>
      <c r="F313" t="s">
        <v>7</v>
      </c>
    </row>
    <row r="314" spans="1:7" x14ac:dyDescent="0.25">
      <c r="A314">
        <v>105</v>
      </c>
      <c r="B314" t="str">
        <f>"LONGHI ALESSIO"</f>
        <v>LONGHI ALESSIO</v>
      </c>
      <c r="C314" s="1">
        <v>45956</v>
      </c>
      <c r="D314" t="str">
        <f t="shared" si="29"/>
        <v>Assente il 26/10/2025</v>
      </c>
      <c r="E314" t="str">
        <f t="shared" si="27"/>
        <v xml:space="preserve"> </v>
      </c>
      <c r="F314" t="s">
        <v>7</v>
      </c>
    </row>
    <row r="315" spans="1:7" x14ac:dyDescent="0.25">
      <c r="A315">
        <v>137</v>
      </c>
      <c r="B315" t="str">
        <f>"PINZANI PILADE"</f>
        <v>PINZANI PILADE</v>
      </c>
      <c r="C315" s="1">
        <v>45956</v>
      </c>
      <c r="D315" t="str">
        <f t="shared" si="29"/>
        <v>Assente il 26/10/2025</v>
      </c>
      <c r="E315" t="str">
        <f t="shared" si="27"/>
        <v xml:space="preserve"> </v>
      </c>
      <c r="F315" t="s">
        <v>7</v>
      </c>
    </row>
    <row r="316" spans="1:7" x14ac:dyDescent="0.25">
      <c r="A316">
        <v>138</v>
      </c>
      <c r="B316" t="str">
        <f>"POGGIALI ALESSIO"</f>
        <v>POGGIALI ALESSIO</v>
      </c>
      <c r="C316" s="1">
        <v>45956</v>
      </c>
      <c r="D316" t="str">
        <f t="shared" si="29"/>
        <v>Assente il 26/10/2025</v>
      </c>
      <c r="E316" t="str">
        <f t="shared" si="27"/>
        <v xml:space="preserve"> </v>
      </c>
      <c r="F316" t="s">
        <v>7</v>
      </c>
    </row>
    <row r="317" spans="1:7" x14ac:dyDescent="0.25">
      <c r="A317">
        <v>140</v>
      </c>
      <c r="B317" t="str">
        <f>"RONDONI MANUELA"</f>
        <v>RONDONI MANUELA</v>
      </c>
      <c r="C317" s="1">
        <v>45956</v>
      </c>
      <c r="D317" t="str">
        <f t="shared" si="29"/>
        <v>Assente il 26/10/2025</v>
      </c>
      <c r="E317" t="str">
        <f t="shared" si="27"/>
        <v xml:space="preserve"> </v>
      </c>
      <c r="F317" t="s">
        <v>7</v>
      </c>
    </row>
    <row r="318" spans="1:7" x14ac:dyDescent="0.25">
      <c r="A318">
        <v>150</v>
      </c>
      <c r="B318" t="str">
        <f>"SARTI CRISTINA"</f>
        <v>SARTI CRISTINA</v>
      </c>
      <c r="C318" s="1">
        <v>45956</v>
      </c>
      <c r="D318" t="str">
        <f t="shared" si="29"/>
        <v>Assente il 26/10/2025</v>
      </c>
      <c r="E318" t="str">
        <f t="shared" si="27"/>
        <v xml:space="preserve"> </v>
      </c>
      <c r="F318" t="s">
        <v>7</v>
      </c>
    </row>
    <row r="319" spans="1:7" x14ac:dyDescent="0.25">
      <c r="A319">
        <v>164</v>
      </c>
      <c r="B319" t="str">
        <f>"TONELLI FRANCESCO"</f>
        <v>TONELLI FRANCESCO</v>
      </c>
      <c r="C319" s="1">
        <v>45956</v>
      </c>
      <c r="D319" t="str">
        <f t="shared" si="29"/>
        <v>Assente il 26/10/2025</v>
      </c>
      <c r="E319" t="str">
        <f t="shared" si="27"/>
        <v xml:space="preserve"> </v>
      </c>
      <c r="F319" t="s">
        <v>7</v>
      </c>
    </row>
    <row r="320" spans="1:7" x14ac:dyDescent="0.25">
      <c r="A320">
        <v>1178</v>
      </c>
      <c r="B320" t="str">
        <f>"SARTI SONIA"</f>
        <v>SARTI SONIA</v>
      </c>
      <c r="C320" s="1">
        <v>45956</v>
      </c>
      <c r="D320" t="str">
        <f t="shared" si="29"/>
        <v>Assente il 26/10/2025</v>
      </c>
      <c r="E320" t="str">
        <f t="shared" si="27"/>
        <v xml:space="preserve"> </v>
      </c>
      <c r="F320" t="s">
        <v>7</v>
      </c>
    </row>
    <row r="321" spans="1:7" x14ac:dyDescent="0.25">
      <c r="A321">
        <v>1345</v>
      </c>
      <c r="B321" t="str">
        <f>"CHELI ELENA"</f>
        <v>CHELI ELENA</v>
      </c>
      <c r="C321" s="1">
        <v>45956</v>
      </c>
      <c r="D321" t="str">
        <f t="shared" si="29"/>
        <v>Assente il 26/10/2025</v>
      </c>
      <c r="E321" t="str">
        <f t="shared" si="27"/>
        <v xml:space="preserve"> </v>
      </c>
      <c r="F321" t="s">
        <v>7</v>
      </c>
    </row>
    <row r="322" spans="1:7" x14ac:dyDescent="0.25">
      <c r="A322">
        <v>2000</v>
      </c>
      <c r="B322" t="str">
        <f>"PULITI STEFANIA"</f>
        <v>PULITI STEFANIA</v>
      </c>
      <c r="C322" s="1">
        <v>45956</v>
      </c>
      <c r="D322" t="str">
        <f t="shared" si="29"/>
        <v>Assente il 26/10/2025</v>
      </c>
      <c r="E322" t="str">
        <f t="shared" si="27"/>
        <v xml:space="preserve"> </v>
      </c>
      <c r="F322" t="s">
        <v>7</v>
      </c>
    </row>
    <row r="323" spans="1:7" x14ac:dyDescent="0.25">
      <c r="A323">
        <v>10023</v>
      </c>
      <c r="B323" t="str">
        <f>"FALLANI ANDREA"</f>
        <v>FALLANI ANDREA</v>
      </c>
      <c r="C323" s="1">
        <v>45956</v>
      </c>
      <c r="D323" t="str">
        <f t="shared" si="29"/>
        <v>Assente il 26/10/2025</v>
      </c>
      <c r="E323" t="str">
        <f t="shared" si="27"/>
        <v xml:space="preserve"> </v>
      </c>
      <c r="F323" t="s">
        <v>7</v>
      </c>
    </row>
    <row r="324" spans="1:7" x14ac:dyDescent="0.25">
      <c r="A324">
        <v>10024</v>
      </c>
      <c r="B324" t="str">
        <f>"AGLIETTI FILIPPO"</f>
        <v>AGLIETTI FILIPPO</v>
      </c>
      <c r="C324" s="1">
        <v>45956</v>
      </c>
      <c r="D324" t="str">
        <f t="shared" si="29"/>
        <v>Assente il 26/10/2025</v>
      </c>
      <c r="E324" t="str">
        <f t="shared" si="27"/>
        <v xml:space="preserve"> </v>
      </c>
      <c r="F324" t="s">
        <v>7</v>
      </c>
    </row>
    <row r="325" spans="1:7" x14ac:dyDescent="0.25">
      <c r="A325">
        <v>10025</v>
      </c>
      <c r="B325" t="str">
        <f>"GALGANI ILENIA"</f>
        <v>GALGANI ILENIA</v>
      </c>
      <c r="C325" s="1">
        <v>45956</v>
      </c>
      <c r="D325" t="str">
        <f t="shared" si="29"/>
        <v>Assente il 26/10/2025</v>
      </c>
      <c r="E325" t="str">
        <f t="shared" si="27"/>
        <v xml:space="preserve"> </v>
      </c>
      <c r="F325" t="s">
        <v>7</v>
      </c>
    </row>
    <row r="326" spans="1:7" x14ac:dyDescent="0.25">
      <c r="A326">
        <v>11016</v>
      </c>
      <c r="B326" t="str">
        <f>"BONDI ARIANNA"</f>
        <v>BONDI ARIANNA</v>
      </c>
      <c r="C326" s="1">
        <v>45956</v>
      </c>
      <c r="D326" t="str">
        <f t="shared" si="29"/>
        <v>Assente il 26/10/2025</v>
      </c>
      <c r="E326" t="str">
        <f t="shared" si="27"/>
        <v xml:space="preserve"> </v>
      </c>
      <c r="F326" t="s">
        <v>7</v>
      </c>
    </row>
    <row r="327" spans="1:7" x14ac:dyDescent="0.25">
      <c r="A327">
        <v>11022</v>
      </c>
      <c r="B327" t="str">
        <f>"CAVICCHI ANDREA"</f>
        <v>CAVICCHI ANDREA</v>
      </c>
      <c r="C327" s="1">
        <v>45956</v>
      </c>
      <c r="D327" t="str">
        <f t="shared" si="29"/>
        <v>Assente il 26/10/2025</v>
      </c>
      <c r="E327" t="str">
        <f t="shared" si="27"/>
        <v xml:space="preserve"> </v>
      </c>
      <c r="F327" t="s">
        <v>7</v>
      </c>
    </row>
    <row r="328" spans="1:7" x14ac:dyDescent="0.25">
      <c r="A328">
        <v>11023</v>
      </c>
      <c r="B328" t="str">
        <f>"SIRSI ELEONORA"</f>
        <v>SIRSI ELEONORA</v>
      </c>
      <c r="C328" s="1">
        <v>45956</v>
      </c>
      <c r="D328" t="str">
        <f t="shared" si="29"/>
        <v>Assente il 26/10/2025</v>
      </c>
      <c r="E328" t="str">
        <f t="shared" si="27"/>
        <v xml:space="preserve"> </v>
      </c>
      <c r="F328" t="s">
        <v>7</v>
      </c>
    </row>
    <row r="329" spans="1:7" x14ac:dyDescent="0.25">
      <c r="A329">
        <v>11024</v>
      </c>
      <c r="B329" t="str">
        <f>"FABBRI PAOLA"</f>
        <v>FABBRI PAOLA</v>
      </c>
      <c r="C329" s="1">
        <v>45956</v>
      </c>
      <c r="D329" t="str">
        <f t="shared" si="29"/>
        <v>Assente il 26/10/2025</v>
      </c>
      <c r="E329" t="str">
        <f t="shared" si="27"/>
        <v xml:space="preserve"> </v>
      </c>
      <c r="F329" t="s">
        <v>7</v>
      </c>
    </row>
    <row r="330" spans="1:7" x14ac:dyDescent="0.25">
      <c r="A330">
        <v>11025</v>
      </c>
      <c r="B330" t="str">
        <f>"ACQUAVIVA MARIANNA"</f>
        <v>ACQUAVIVA MARIANNA</v>
      </c>
      <c r="C330" s="1">
        <v>45956</v>
      </c>
      <c r="D330" t="str">
        <f t="shared" si="29"/>
        <v>Assente il 26/10/2025</v>
      </c>
      <c r="E330" t="str">
        <f t="shared" si="27"/>
        <v xml:space="preserve"> </v>
      </c>
      <c r="F330" t="s">
        <v>7</v>
      </c>
    </row>
    <row r="331" spans="1:7" x14ac:dyDescent="0.25">
      <c r="A331">
        <v>11030</v>
      </c>
      <c r="B331" t="str">
        <f>"CIOTOLI MARTA"</f>
        <v>CIOTOLI MARTA</v>
      </c>
      <c r="C331" s="1">
        <v>45956</v>
      </c>
      <c r="D331" t="str">
        <f t="shared" si="29"/>
        <v>Assente il 26/10/2025</v>
      </c>
      <c r="E331" t="str">
        <f t="shared" si="27"/>
        <v xml:space="preserve"> </v>
      </c>
      <c r="F331" t="s">
        <v>7</v>
      </c>
    </row>
    <row r="332" spans="1:7" x14ac:dyDescent="0.25">
      <c r="A332">
        <v>1</v>
      </c>
      <c r="B332" t="str">
        <f>"ANGIOLINI RENATO"</f>
        <v>ANGIOLINI RENATO</v>
      </c>
      <c r="C332" s="1">
        <v>45957</v>
      </c>
      <c r="D332" t="str">
        <f>"Assente il 27/10/2025"</f>
        <v>Assente il 27/10/2025</v>
      </c>
      <c r="E332" t="str">
        <f t="shared" si="27"/>
        <v xml:space="preserve"> </v>
      </c>
      <c r="F332" t="s">
        <v>7</v>
      </c>
      <c r="G332" s="2">
        <v>0.25</v>
      </c>
    </row>
    <row r="333" spans="1:7" x14ac:dyDescent="0.25">
      <c r="A333">
        <v>49</v>
      </c>
      <c r="B333" t="str">
        <f>"CHELI SILVIA"</f>
        <v>CHELI SILVIA</v>
      </c>
      <c r="C333" s="1">
        <v>45957</v>
      </c>
      <c r="D333" t="str">
        <f>"Assente dal 27/10/2025 al 29/10/2025"</f>
        <v>Assente dal 27/10/2025 al 29/10/2025</v>
      </c>
      <c r="E333" t="str">
        <f>"1500 MALATTIA"</f>
        <v>1500 MALATTIA</v>
      </c>
      <c r="F333" t="s">
        <v>7</v>
      </c>
      <c r="G333" s="2">
        <v>0.16666666666666666</v>
      </c>
    </row>
    <row r="334" spans="1:7" x14ac:dyDescent="0.25">
      <c r="A334">
        <v>150</v>
      </c>
      <c r="B334" t="str">
        <f>"SARTI CRISTINA"</f>
        <v>SARTI CRISTINA</v>
      </c>
      <c r="C334" s="1">
        <v>45957</v>
      </c>
      <c r="D334" t="str">
        <f>"Assente il 27/10/2025"</f>
        <v>Assente il 27/10/2025</v>
      </c>
      <c r="E334" t="str">
        <f>" "</f>
        <v xml:space="preserve"> </v>
      </c>
      <c r="F334" t="s">
        <v>7</v>
      </c>
      <c r="G334" s="2">
        <v>0.25</v>
      </c>
    </row>
    <row r="335" spans="1:7" x14ac:dyDescent="0.25">
      <c r="A335">
        <v>1345</v>
      </c>
      <c r="B335" t="str">
        <f>"CHELI ELENA"</f>
        <v>CHELI ELENA</v>
      </c>
      <c r="C335" s="1">
        <v>45957</v>
      </c>
      <c r="D335" t="str">
        <f>"Assente il 27/10/2025"</f>
        <v>Assente il 27/10/2025</v>
      </c>
      <c r="E335" t="str">
        <f>"5027 SMART WORKING"</f>
        <v>5027 SMART WORKING</v>
      </c>
      <c r="F335" t="s">
        <v>7</v>
      </c>
      <c r="G335" s="2">
        <v>0.25</v>
      </c>
    </row>
    <row r="336" spans="1:7" x14ac:dyDescent="0.25">
      <c r="A336">
        <v>10023</v>
      </c>
      <c r="B336" t="str">
        <f>"FALLANI ANDREA"</f>
        <v>FALLANI ANDREA</v>
      </c>
      <c r="C336" s="1">
        <v>45957</v>
      </c>
      <c r="D336" t="str">
        <f>"Assente il 27/10/2025"</f>
        <v>Assente il 27/10/2025</v>
      </c>
      <c r="E336" t="str">
        <f t="shared" ref="E336:E345" si="30">" "</f>
        <v xml:space="preserve"> </v>
      </c>
      <c r="F336" t="s">
        <v>7</v>
      </c>
      <c r="G336" s="2">
        <v>0.25</v>
      </c>
    </row>
    <row r="337" spans="1:7" x14ac:dyDescent="0.25">
      <c r="A337">
        <v>11022</v>
      </c>
      <c r="B337" t="str">
        <f>"CAVICCHI ANDREA"</f>
        <v>CAVICCHI ANDREA</v>
      </c>
      <c r="C337" s="1">
        <v>45957</v>
      </c>
      <c r="D337" t="str">
        <f>"Assente il 27/10/2025"</f>
        <v>Assente il 27/10/2025</v>
      </c>
      <c r="E337" t="str">
        <f t="shared" si="30"/>
        <v xml:space="preserve"> </v>
      </c>
      <c r="F337" t="s">
        <v>7</v>
      </c>
      <c r="G337" s="2">
        <v>0.25</v>
      </c>
    </row>
    <row r="338" spans="1:7" x14ac:dyDescent="0.25">
      <c r="A338">
        <v>11023</v>
      </c>
      <c r="B338" t="str">
        <f>"SIRSI ELEONORA"</f>
        <v>SIRSI ELEONORA</v>
      </c>
      <c r="C338" s="1">
        <v>45957</v>
      </c>
      <c r="D338" t="str">
        <f>"Assente il 27/10/2025"</f>
        <v>Assente il 27/10/2025</v>
      </c>
      <c r="E338" t="str">
        <f t="shared" si="30"/>
        <v xml:space="preserve"> </v>
      </c>
      <c r="F338" t="s">
        <v>7</v>
      </c>
      <c r="G338" s="2">
        <v>0.25</v>
      </c>
    </row>
    <row r="339" spans="1:7" x14ac:dyDescent="0.25">
      <c r="A339">
        <v>1</v>
      </c>
      <c r="B339" t="str">
        <f>"ANGIOLINI RENATO"</f>
        <v>ANGIOLINI RENATO</v>
      </c>
      <c r="C339" s="1">
        <v>45958</v>
      </c>
      <c r="D339" t="str">
        <f>"Assente il 28/10/2025"</f>
        <v>Assente il 28/10/2025</v>
      </c>
      <c r="E339" t="str">
        <f t="shared" si="30"/>
        <v xml:space="preserve"> </v>
      </c>
      <c r="F339" t="s">
        <v>7</v>
      </c>
      <c r="G339" s="2">
        <v>0.375</v>
      </c>
    </row>
    <row r="340" spans="1:7" x14ac:dyDescent="0.25">
      <c r="A340">
        <v>150</v>
      </c>
      <c r="B340" t="str">
        <f>"SARTI CRISTINA"</f>
        <v>SARTI CRISTINA</v>
      </c>
      <c r="C340" s="1">
        <v>45958</v>
      </c>
      <c r="D340" t="str">
        <f>"Assente il 28/10/2025"</f>
        <v>Assente il 28/10/2025</v>
      </c>
      <c r="E340" t="str">
        <f t="shared" si="30"/>
        <v xml:space="preserve"> </v>
      </c>
      <c r="F340" t="s">
        <v>7</v>
      </c>
      <c r="G340" s="2">
        <v>0.375</v>
      </c>
    </row>
    <row r="341" spans="1:7" x14ac:dyDescent="0.25">
      <c r="A341">
        <v>10023</v>
      </c>
      <c r="B341" t="str">
        <f>"FALLANI ANDREA"</f>
        <v>FALLANI ANDREA</v>
      </c>
      <c r="C341" s="1">
        <v>45958</v>
      </c>
      <c r="D341" t="str">
        <f>"Assente il 28/10/2025"</f>
        <v>Assente il 28/10/2025</v>
      </c>
      <c r="E341" t="str">
        <f t="shared" si="30"/>
        <v xml:space="preserve"> </v>
      </c>
      <c r="F341" t="s">
        <v>7</v>
      </c>
      <c r="G341" s="2">
        <v>0.375</v>
      </c>
    </row>
    <row r="342" spans="1:7" x14ac:dyDescent="0.25">
      <c r="A342">
        <v>11022</v>
      </c>
      <c r="B342" t="str">
        <f>"CAVICCHI ANDREA"</f>
        <v>CAVICCHI ANDREA</v>
      </c>
      <c r="C342" s="1">
        <v>45958</v>
      </c>
      <c r="D342" t="str">
        <f>"Assente il 28/10/2025"</f>
        <v>Assente il 28/10/2025</v>
      </c>
      <c r="E342" t="str">
        <f t="shared" si="30"/>
        <v xml:space="preserve"> </v>
      </c>
      <c r="F342" t="s">
        <v>7</v>
      </c>
      <c r="G342" s="2">
        <v>0.375</v>
      </c>
    </row>
    <row r="343" spans="1:7" x14ac:dyDescent="0.25">
      <c r="A343">
        <v>11023</v>
      </c>
      <c r="B343" t="str">
        <f>"SIRSI ELEONORA"</f>
        <v>SIRSI ELEONORA</v>
      </c>
      <c r="C343" s="1">
        <v>45958</v>
      </c>
      <c r="D343" t="str">
        <f>"Assente il 28/10/2025"</f>
        <v>Assente il 28/10/2025</v>
      </c>
      <c r="E343" t="str">
        <f t="shared" si="30"/>
        <v xml:space="preserve"> </v>
      </c>
      <c r="F343" t="s">
        <v>7</v>
      </c>
      <c r="G343" s="2">
        <v>0.375</v>
      </c>
    </row>
    <row r="344" spans="1:7" x14ac:dyDescent="0.25">
      <c r="A344">
        <v>1</v>
      </c>
      <c r="B344" t="str">
        <f>"ANGIOLINI RENATO"</f>
        <v>ANGIOLINI RENATO</v>
      </c>
      <c r="C344" s="1">
        <v>45959</v>
      </c>
      <c r="D344" t="str">
        <f>"Assente il 29/10/2025"</f>
        <v>Assente il 29/10/2025</v>
      </c>
      <c r="E344" t="str">
        <f t="shared" si="30"/>
        <v xml:space="preserve"> </v>
      </c>
      <c r="F344" t="s">
        <v>7</v>
      </c>
      <c r="G344" s="2">
        <v>0.25</v>
      </c>
    </row>
    <row r="345" spans="1:7" x14ac:dyDescent="0.25">
      <c r="A345">
        <v>150</v>
      </c>
      <c r="B345" t="str">
        <f>"SARTI CRISTINA"</f>
        <v>SARTI CRISTINA</v>
      </c>
      <c r="C345" s="1">
        <v>45959</v>
      </c>
      <c r="D345" t="str">
        <f>"Assente il 29/10/2025"</f>
        <v>Assente il 29/10/2025</v>
      </c>
      <c r="E345" t="str">
        <f t="shared" si="30"/>
        <v xml:space="preserve"> </v>
      </c>
      <c r="F345" t="s">
        <v>7</v>
      </c>
      <c r="G345" s="2">
        <v>0.25</v>
      </c>
    </row>
    <row r="346" spans="1:7" x14ac:dyDescent="0.25">
      <c r="A346">
        <v>1178</v>
      </c>
      <c r="B346" t="str">
        <f>"SARTI SONIA"</f>
        <v>SARTI SONIA</v>
      </c>
      <c r="C346" s="1">
        <v>45959</v>
      </c>
      <c r="D346" t="str">
        <f>"Assente dal 29/10/2025 al 31/10/2025"</f>
        <v>Assente dal 29/10/2025 al 31/10/2025</v>
      </c>
      <c r="E346" t="str">
        <f>"1000 FERIE"</f>
        <v>1000 FERIE</v>
      </c>
      <c r="F346" t="s">
        <v>7</v>
      </c>
      <c r="G346" s="2">
        <v>0.25</v>
      </c>
    </row>
    <row r="347" spans="1:7" x14ac:dyDescent="0.25">
      <c r="A347">
        <v>2000</v>
      </c>
      <c r="B347" t="str">
        <f>"PULITI STEFANIA"</f>
        <v>PULITI STEFANIA</v>
      </c>
      <c r="C347" s="1">
        <v>45959</v>
      </c>
      <c r="D347" t="str">
        <f>"Assente il 29/10/2025"</f>
        <v>Assente il 29/10/2025</v>
      </c>
      <c r="E347" t="str">
        <f>"3007 PERM. RETRIBUITO MOTIVI PERS. FAMIGLIARI INTERA GIORNATA"</f>
        <v>3007 PERM. RETRIBUITO MOTIVI PERS. FAMIGLIARI INTERA GIORNATA</v>
      </c>
      <c r="F347" t="s">
        <v>7</v>
      </c>
      <c r="G347" s="2">
        <v>0.25</v>
      </c>
    </row>
    <row r="348" spans="1:7" x14ac:dyDescent="0.25">
      <c r="A348">
        <v>10023</v>
      </c>
      <c r="B348" t="str">
        <f>"FALLANI ANDREA"</f>
        <v>FALLANI ANDREA</v>
      </c>
      <c r="C348" s="1">
        <v>45959</v>
      </c>
      <c r="D348" t="str">
        <f>"Assente il 29/10/2025"</f>
        <v>Assente il 29/10/2025</v>
      </c>
      <c r="E348" t="str">
        <f t="shared" ref="E348:E379" si="31">" "</f>
        <v xml:space="preserve"> </v>
      </c>
      <c r="F348" t="s">
        <v>7</v>
      </c>
      <c r="G348" s="2">
        <v>0.25</v>
      </c>
    </row>
    <row r="349" spans="1:7" x14ac:dyDescent="0.25">
      <c r="A349">
        <v>11022</v>
      </c>
      <c r="B349" t="str">
        <f>"CAVICCHI ANDREA"</f>
        <v>CAVICCHI ANDREA</v>
      </c>
      <c r="C349" s="1">
        <v>45959</v>
      </c>
      <c r="D349" t="str">
        <f>"Assente il 29/10/2025"</f>
        <v>Assente il 29/10/2025</v>
      </c>
      <c r="E349" t="str">
        <f t="shared" si="31"/>
        <v xml:space="preserve"> </v>
      </c>
      <c r="F349" t="s">
        <v>7</v>
      </c>
      <c r="G349" s="2">
        <v>0.25</v>
      </c>
    </row>
    <row r="350" spans="1:7" x14ac:dyDescent="0.25">
      <c r="A350">
        <v>11023</v>
      </c>
      <c r="B350" t="str">
        <f>"SIRSI ELEONORA"</f>
        <v>SIRSI ELEONORA</v>
      </c>
      <c r="C350" s="1">
        <v>45959</v>
      </c>
      <c r="D350" t="str">
        <f>"Assente il 29/10/2025"</f>
        <v>Assente il 29/10/2025</v>
      </c>
      <c r="E350" t="str">
        <f t="shared" si="31"/>
        <v xml:space="preserve"> </v>
      </c>
      <c r="F350" t="s">
        <v>7</v>
      </c>
      <c r="G350" s="2">
        <v>0.25</v>
      </c>
    </row>
    <row r="351" spans="1:7" x14ac:dyDescent="0.25">
      <c r="A351">
        <v>1</v>
      </c>
      <c r="B351" t="str">
        <f>"ANGIOLINI RENATO"</f>
        <v>ANGIOLINI RENATO</v>
      </c>
      <c r="C351" s="1">
        <v>45960</v>
      </c>
      <c r="D351" t="str">
        <f>"Assente il 30/10/2025"</f>
        <v>Assente il 30/10/2025</v>
      </c>
      <c r="E351" t="str">
        <f t="shared" si="31"/>
        <v xml:space="preserve"> </v>
      </c>
      <c r="F351" t="s">
        <v>7</v>
      </c>
      <c r="G351" s="2">
        <v>0.375</v>
      </c>
    </row>
    <row r="352" spans="1:7" x14ac:dyDescent="0.25">
      <c r="A352">
        <v>150</v>
      </c>
      <c r="B352" t="str">
        <f>"SARTI CRISTINA"</f>
        <v>SARTI CRISTINA</v>
      </c>
      <c r="C352" s="1">
        <v>45960</v>
      </c>
      <c r="D352" t="str">
        <f>"Assente il 30/10/2025"</f>
        <v>Assente il 30/10/2025</v>
      </c>
      <c r="E352" t="str">
        <f t="shared" si="31"/>
        <v xml:space="preserve"> </v>
      </c>
      <c r="F352" t="s">
        <v>7</v>
      </c>
      <c r="G352" s="2">
        <v>0.375</v>
      </c>
    </row>
    <row r="353" spans="1:7" x14ac:dyDescent="0.25">
      <c r="A353">
        <v>10023</v>
      </c>
      <c r="B353" t="str">
        <f>"FALLANI ANDREA"</f>
        <v>FALLANI ANDREA</v>
      </c>
      <c r="C353" s="1">
        <v>45960</v>
      </c>
      <c r="D353" t="str">
        <f>"Assente il 30/10/2025"</f>
        <v>Assente il 30/10/2025</v>
      </c>
      <c r="E353" t="str">
        <f t="shared" si="31"/>
        <v xml:space="preserve"> </v>
      </c>
      <c r="F353" t="s">
        <v>7</v>
      </c>
      <c r="G353" s="2">
        <v>0.375</v>
      </c>
    </row>
    <row r="354" spans="1:7" x14ac:dyDescent="0.25">
      <c r="A354">
        <v>11022</v>
      </c>
      <c r="B354" t="str">
        <f>"CAVICCHI ANDREA"</f>
        <v>CAVICCHI ANDREA</v>
      </c>
      <c r="C354" s="1">
        <v>45960</v>
      </c>
      <c r="D354" t="str">
        <f>"Assente il 30/10/2025"</f>
        <v>Assente il 30/10/2025</v>
      </c>
      <c r="E354" t="str">
        <f t="shared" si="31"/>
        <v xml:space="preserve"> </v>
      </c>
      <c r="F354" t="s">
        <v>7</v>
      </c>
      <c r="G354" s="2">
        <v>0.375</v>
      </c>
    </row>
    <row r="355" spans="1:7" x14ac:dyDescent="0.25">
      <c r="A355">
        <v>11023</v>
      </c>
      <c r="B355" t="str">
        <f>"SIRSI ELEONORA"</f>
        <v>SIRSI ELEONORA</v>
      </c>
      <c r="C355" s="1">
        <v>45960</v>
      </c>
      <c r="D355" t="str">
        <f>"Assente il 30/10/2025"</f>
        <v>Assente il 30/10/2025</v>
      </c>
      <c r="E355" t="str">
        <f t="shared" si="31"/>
        <v xml:space="preserve"> </v>
      </c>
      <c r="F355" t="s">
        <v>7</v>
      </c>
      <c r="G355" s="2">
        <v>0.375</v>
      </c>
    </row>
    <row r="356" spans="1:7" x14ac:dyDescent="0.25">
      <c r="A356">
        <v>1</v>
      </c>
      <c r="B356" t="str">
        <f>"ANGIOLINI RENATO"</f>
        <v>ANGIOLINI RENATO</v>
      </c>
      <c r="C356" s="1">
        <v>45961</v>
      </c>
      <c r="D356" t="str">
        <f>"Assente il 31/10/2025"</f>
        <v>Assente il 31/10/2025</v>
      </c>
      <c r="E356" t="str">
        <f t="shared" si="31"/>
        <v xml:space="preserve"> </v>
      </c>
      <c r="F356" t="s">
        <v>7</v>
      </c>
      <c r="G356" s="2">
        <v>0.25</v>
      </c>
    </row>
    <row r="357" spans="1:7" x14ac:dyDescent="0.25">
      <c r="A357">
        <v>150</v>
      </c>
      <c r="B357" t="str">
        <f>"SARTI CRISTINA"</f>
        <v>SARTI CRISTINA</v>
      </c>
      <c r="C357" s="1">
        <v>45961</v>
      </c>
      <c r="D357" t="str">
        <f>"Assente il 31/10/2025"</f>
        <v>Assente il 31/10/2025</v>
      </c>
      <c r="E357" t="str">
        <f t="shared" si="31"/>
        <v xml:space="preserve"> </v>
      </c>
      <c r="F357" t="s">
        <v>7</v>
      </c>
      <c r="G357" s="2">
        <v>0.25</v>
      </c>
    </row>
    <row r="358" spans="1:7" x14ac:dyDescent="0.25">
      <c r="A358">
        <v>10023</v>
      </c>
      <c r="B358" t="str">
        <f>"FALLANI ANDREA"</f>
        <v>FALLANI ANDREA</v>
      </c>
      <c r="C358" s="1">
        <v>45961</v>
      </c>
      <c r="D358" t="str">
        <f>"Assente il 31/10/2025"</f>
        <v>Assente il 31/10/2025</v>
      </c>
      <c r="E358" t="str">
        <f t="shared" si="31"/>
        <v xml:space="preserve"> </v>
      </c>
      <c r="F358" t="s">
        <v>7</v>
      </c>
      <c r="G358" s="2">
        <v>0.25</v>
      </c>
    </row>
    <row r="359" spans="1:7" x14ac:dyDescent="0.25">
      <c r="A359">
        <v>11022</v>
      </c>
      <c r="B359" t="str">
        <f>"CAVICCHI ANDREA"</f>
        <v>CAVICCHI ANDREA</v>
      </c>
      <c r="C359" s="1">
        <v>45961</v>
      </c>
      <c r="D359" t="str">
        <f>"Assente il 31/10/2025"</f>
        <v>Assente il 31/10/2025</v>
      </c>
      <c r="E359" t="str">
        <f t="shared" si="31"/>
        <v xml:space="preserve"> </v>
      </c>
      <c r="F359" t="s">
        <v>7</v>
      </c>
      <c r="G359" s="2">
        <v>0.25</v>
      </c>
    </row>
    <row r="360" spans="1:7" x14ac:dyDescent="0.25">
      <c r="A360">
        <v>11023</v>
      </c>
      <c r="B360" t="str">
        <f>"SIRSI ELEONORA"</f>
        <v>SIRSI ELEONORA</v>
      </c>
      <c r="C360" s="1">
        <v>45961</v>
      </c>
      <c r="D360" t="str">
        <f>"Assente il 31/10/2025"</f>
        <v>Assente il 31/10/2025</v>
      </c>
      <c r="E360" t="str">
        <f t="shared" si="31"/>
        <v xml:space="preserve"> </v>
      </c>
      <c r="F360" t="s">
        <v>7</v>
      </c>
      <c r="G360" s="2">
        <v>0.25</v>
      </c>
    </row>
    <row r="361" spans="1:7" x14ac:dyDescent="0.25">
      <c r="A361">
        <v>1</v>
      </c>
      <c r="B361" t="str">
        <f>"ANGIOLINI RENATO"</f>
        <v>ANGIOLINI RENATO</v>
      </c>
      <c r="C361" s="1">
        <v>45962</v>
      </c>
      <c r="D361" t="str">
        <f t="shared" ref="D361:D387" si="32">"Giorno Festivo"</f>
        <v>Giorno Festivo</v>
      </c>
      <c r="E361" t="str">
        <f t="shared" si="31"/>
        <v xml:space="preserve"> </v>
      </c>
      <c r="F361" t="s">
        <v>7</v>
      </c>
    </row>
    <row r="362" spans="1:7" x14ac:dyDescent="0.25">
      <c r="A362">
        <v>24</v>
      </c>
      <c r="B362" t="str">
        <f>"BETTINI LORELLA"</f>
        <v>BETTINI LORELLA</v>
      </c>
      <c r="C362" s="1">
        <v>45962</v>
      </c>
      <c r="D362" t="str">
        <f t="shared" si="32"/>
        <v>Giorno Festivo</v>
      </c>
      <c r="E362" t="str">
        <f t="shared" si="31"/>
        <v xml:space="preserve"> </v>
      </c>
      <c r="F362" t="s">
        <v>7</v>
      </c>
    </row>
    <row r="363" spans="1:7" x14ac:dyDescent="0.25">
      <c r="A363">
        <v>34</v>
      </c>
      <c r="B363" t="str">
        <f>"CAVACIOCCHI ANGELA"</f>
        <v>CAVACIOCCHI ANGELA</v>
      </c>
      <c r="C363" s="1">
        <v>45962</v>
      </c>
      <c r="D363" t="str">
        <f t="shared" si="32"/>
        <v>Giorno Festivo</v>
      </c>
      <c r="E363" t="str">
        <f t="shared" si="31"/>
        <v xml:space="preserve"> </v>
      </c>
      <c r="F363" t="s">
        <v>7</v>
      </c>
    </row>
    <row r="364" spans="1:7" x14ac:dyDescent="0.25">
      <c r="A364">
        <v>42</v>
      </c>
      <c r="B364" t="str">
        <f>"CECCHETTI MASSIMO"</f>
        <v>CECCHETTI MASSIMO</v>
      </c>
      <c r="C364" s="1">
        <v>45962</v>
      </c>
      <c r="D364" t="str">
        <f t="shared" si="32"/>
        <v>Giorno Festivo</v>
      </c>
      <c r="E364" t="str">
        <f t="shared" si="31"/>
        <v xml:space="preserve"> </v>
      </c>
      <c r="F364" t="s">
        <v>7</v>
      </c>
    </row>
    <row r="365" spans="1:7" x14ac:dyDescent="0.25">
      <c r="A365">
        <v>43</v>
      </c>
      <c r="B365" t="str">
        <f>"CECCHERINI SIMONA"</f>
        <v>CECCHERINI SIMONA</v>
      </c>
      <c r="C365" s="1">
        <v>45962</v>
      </c>
      <c r="D365" t="str">
        <f t="shared" si="32"/>
        <v>Giorno Festivo</v>
      </c>
      <c r="E365" t="str">
        <f t="shared" si="31"/>
        <v xml:space="preserve"> </v>
      </c>
      <c r="F365" t="s">
        <v>7</v>
      </c>
    </row>
    <row r="366" spans="1:7" x14ac:dyDescent="0.25">
      <c r="A366">
        <v>48</v>
      </c>
      <c r="B366" t="str">
        <f>"CRESCIOLI PAOLO"</f>
        <v>CRESCIOLI PAOLO</v>
      </c>
      <c r="C366" s="1">
        <v>45962</v>
      </c>
      <c r="D366" t="str">
        <f t="shared" si="32"/>
        <v>Giorno Festivo</v>
      </c>
      <c r="E366" t="str">
        <f t="shared" si="31"/>
        <v xml:space="preserve"> </v>
      </c>
      <c r="F366" t="s">
        <v>7</v>
      </c>
    </row>
    <row r="367" spans="1:7" x14ac:dyDescent="0.25">
      <c r="A367">
        <v>49</v>
      </c>
      <c r="B367" t="str">
        <f>"CHELI SILVIA"</f>
        <v>CHELI SILVIA</v>
      </c>
      <c r="C367" s="1">
        <v>45962</v>
      </c>
      <c r="D367" t="str">
        <f t="shared" si="32"/>
        <v>Giorno Festivo</v>
      </c>
      <c r="E367" t="str">
        <f t="shared" si="31"/>
        <v xml:space="preserve"> </v>
      </c>
      <c r="F367" t="s">
        <v>7</v>
      </c>
      <c r="G367" s="2">
        <v>0</v>
      </c>
    </row>
    <row r="368" spans="1:7" x14ac:dyDescent="0.25">
      <c r="A368">
        <v>73</v>
      </c>
      <c r="B368" t="str">
        <f>"FRANCI LUISELLA"</f>
        <v>FRANCI LUISELLA</v>
      </c>
      <c r="C368" s="1">
        <v>45962</v>
      </c>
      <c r="D368" t="str">
        <f t="shared" si="32"/>
        <v>Giorno Festivo</v>
      </c>
      <c r="E368" t="str">
        <f t="shared" si="31"/>
        <v xml:space="preserve"> </v>
      </c>
      <c r="F368" t="s">
        <v>7</v>
      </c>
    </row>
    <row r="369" spans="1:6" x14ac:dyDescent="0.25">
      <c r="A369">
        <v>74</v>
      </c>
      <c r="B369" t="str">
        <f>"FOCARDI LUCIA SILVIA"</f>
        <v>FOCARDI LUCIA SILVIA</v>
      </c>
      <c r="C369" s="1">
        <v>45962</v>
      </c>
      <c r="D369" t="str">
        <f t="shared" si="32"/>
        <v>Giorno Festivo</v>
      </c>
      <c r="E369" t="str">
        <f t="shared" si="31"/>
        <v xml:space="preserve"> </v>
      </c>
      <c r="F369" t="s">
        <v>7</v>
      </c>
    </row>
    <row r="370" spans="1:6" x14ac:dyDescent="0.25">
      <c r="A370">
        <v>105</v>
      </c>
      <c r="B370" t="str">
        <f>"LONGHI ALESSIO"</f>
        <v>LONGHI ALESSIO</v>
      </c>
      <c r="C370" s="1">
        <v>45962</v>
      </c>
      <c r="D370" t="str">
        <f t="shared" si="32"/>
        <v>Giorno Festivo</v>
      </c>
      <c r="E370" t="str">
        <f t="shared" si="31"/>
        <v xml:space="preserve"> </v>
      </c>
      <c r="F370" t="s">
        <v>7</v>
      </c>
    </row>
    <row r="371" spans="1:6" x14ac:dyDescent="0.25">
      <c r="A371">
        <v>137</v>
      </c>
      <c r="B371" t="str">
        <f>"PINZANI PILADE"</f>
        <v>PINZANI PILADE</v>
      </c>
      <c r="C371" s="1">
        <v>45962</v>
      </c>
      <c r="D371" t="str">
        <f t="shared" si="32"/>
        <v>Giorno Festivo</v>
      </c>
      <c r="E371" t="str">
        <f t="shared" si="31"/>
        <v xml:space="preserve"> </v>
      </c>
      <c r="F371" t="s">
        <v>7</v>
      </c>
    </row>
    <row r="372" spans="1:6" x14ac:dyDescent="0.25">
      <c r="A372">
        <v>138</v>
      </c>
      <c r="B372" t="str">
        <f>"POGGIALI ALESSIO"</f>
        <v>POGGIALI ALESSIO</v>
      </c>
      <c r="C372" s="1">
        <v>45962</v>
      </c>
      <c r="D372" t="str">
        <f t="shared" si="32"/>
        <v>Giorno Festivo</v>
      </c>
      <c r="E372" t="str">
        <f t="shared" si="31"/>
        <v xml:space="preserve"> </v>
      </c>
      <c r="F372" t="s">
        <v>7</v>
      </c>
    </row>
    <row r="373" spans="1:6" x14ac:dyDescent="0.25">
      <c r="A373">
        <v>140</v>
      </c>
      <c r="B373" t="str">
        <f>"RONDONI MANUELA"</f>
        <v>RONDONI MANUELA</v>
      </c>
      <c r="C373" s="1">
        <v>45962</v>
      </c>
      <c r="D373" t="str">
        <f t="shared" si="32"/>
        <v>Giorno Festivo</v>
      </c>
      <c r="E373" t="str">
        <f t="shared" si="31"/>
        <v xml:space="preserve"> </v>
      </c>
      <c r="F373" t="s">
        <v>7</v>
      </c>
    </row>
    <row r="374" spans="1:6" x14ac:dyDescent="0.25">
      <c r="A374">
        <v>150</v>
      </c>
      <c r="B374" t="str">
        <f>"SARTI CRISTINA"</f>
        <v>SARTI CRISTINA</v>
      </c>
      <c r="C374" s="1">
        <v>45962</v>
      </c>
      <c r="D374" t="str">
        <f t="shared" si="32"/>
        <v>Giorno Festivo</v>
      </c>
      <c r="E374" t="str">
        <f t="shared" si="31"/>
        <v xml:space="preserve"> </v>
      </c>
      <c r="F374" t="s">
        <v>7</v>
      </c>
    </row>
    <row r="375" spans="1:6" x14ac:dyDescent="0.25">
      <c r="A375">
        <v>164</v>
      </c>
      <c r="B375" t="str">
        <f>"TONELLI FRANCESCO"</f>
        <v>TONELLI FRANCESCO</v>
      </c>
      <c r="C375" s="1">
        <v>45962</v>
      </c>
      <c r="D375" t="str">
        <f t="shared" si="32"/>
        <v>Giorno Festivo</v>
      </c>
      <c r="E375" t="str">
        <f t="shared" si="31"/>
        <v xml:space="preserve"> </v>
      </c>
      <c r="F375" t="s">
        <v>7</v>
      </c>
    </row>
    <row r="376" spans="1:6" x14ac:dyDescent="0.25">
      <c r="A376">
        <v>1178</v>
      </c>
      <c r="B376" t="str">
        <f>"SARTI SONIA"</f>
        <v>SARTI SONIA</v>
      </c>
      <c r="C376" s="1">
        <v>45962</v>
      </c>
      <c r="D376" t="str">
        <f t="shared" si="32"/>
        <v>Giorno Festivo</v>
      </c>
      <c r="E376" t="str">
        <f t="shared" si="31"/>
        <v xml:space="preserve"> </v>
      </c>
      <c r="F376" t="s">
        <v>7</v>
      </c>
    </row>
    <row r="377" spans="1:6" x14ac:dyDescent="0.25">
      <c r="A377">
        <v>1345</v>
      </c>
      <c r="B377" t="str">
        <f>"CHELI ELENA"</f>
        <v>CHELI ELENA</v>
      </c>
      <c r="C377" s="1">
        <v>45962</v>
      </c>
      <c r="D377" t="str">
        <f t="shared" si="32"/>
        <v>Giorno Festivo</v>
      </c>
      <c r="E377" t="str">
        <f t="shared" si="31"/>
        <v xml:space="preserve"> </v>
      </c>
      <c r="F377" t="s">
        <v>7</v>
      </c>
    </row>
    <row r="378" spans="1:6" x14ac:dyDescent="0.25">
      <c r="A378">
        <v>2000</v>
      </c>
      <c r="B378" t="str">
        <f>"PULITI STEFANIA"</f>
        <v>PULITI STEFANIA</v>
      </c>
      <c r="C378" s="1">
        <v>45962</v>
      </c>
      <c r="D378" t="str">
        <f t="shared" si="32"/>
        <v>Giorno Festivo</v>
      </c>
      <c r="E378" t="str">
        <f t="shared" si="31"/>
        <v xml:space="preserve"> </v>
      </c>
      <c r="F378" t="s">
        <v>7</v>
      </c>
    </row>
    <row r="379" spans="1:6" x14ac:dyDescent="0.25">
      <c r="A379">
        <v>10023</v>
      </c>
      <c r="B379" t="str">
        <f>"FALLANI ANDREA"</f>
        <v>FALLANI ANDREA</v>
      </c>
      <c r="C379" s="1">
        <v>45962</v>
      </c>
      <c r="D379" t="str">
        <f t="shared" si="32"/>
        <v>Giorno Festivo</v>
      </c>
      <c r="E379" t="str">
        <f t="shared" si="31"/>
        <v xml:space="preserve"> </v>
      </c>
      <c r="F379" t="s">
        <v>7</v>
      </c>
    </row>
    <row r="380" spans="1:6" x14ac:dyDescent="0.25">
      <c r="A380">
        <v>10024</v>
      </c>
      <c r="B380" t="str">
        <f>"AGLIETTI FILIPPO"</f>
        <v>AGLIETTI FILIPPO</v>
      </c>
      <c r="C380" s="1">
        <v>45962</v>
      </c>
      <c r="D380" t="str">
        <f t="shared" si="32"/>
        <v>Giorno Festivo</v>
      </c>
      <c r="E380" t="str">
        <f t="shared" ref="E380:E415" si="33">" "</f>
        <v xml:space="preserve"> </v>
      </c>
      <c r="F380" t="s">
        <v>7</v>
      </c>
    </row>
    <row r="381" spans="1:6" x14ac:dyDescent="0.25">
      <c r="A381">
        <v>10025</v>
      </c>
      <c r="B381" t="str">
        <f>"GALGANI ILENIA"</f>
        <v>GALGANI ILENIA</v>
      </c>
      <c r="C381" s="1">
        <v>45962</v>
      </c>
      <c r="D381" t="str">
        <f t="shared" si="32"/>
        <v>Giorno Festivo</v>
      </c>
      <c r="E381" t="str">
        <f t="shared" si="33"/>
        <v xml:space="preserve"> </v>
      </c>
      <c r="F381" t="s">
        <v>7</v>
      </c>
    </row>
    <row r="382" spans="1:6" x14ac:dyDescent="0.25">
      <c r="A382">
        <v>11016</v>
      </c>
      <c r="B382" t="str">
        <f>"BONDI ARIANNA"</f>
        <v>BONDI ARIANNA</v>
      </c>
      <c r="C382" s="1">
        <v>45962</v>
      </c>
      <c r="D382" t="str">
        <f t="shared" si="32"/>
        <v>Giorno Festivo</v>
      </c>
      <c r="E382" t="str">
        <f t="shared" si="33"/>
        <v xml:space="preserve"> </v>
      </c>
      <c r="F382" t="s">
        <v>7</v>
      </c>
    </row>
    <row r="383" spans="1:6" x14ac:dyDescent="0.25">
      <c r="A383">
        <v>11022</v>
      </c>
      <c r="B383" t="str">
        <f>"CAVICCHI ANDREA"</f>
        <v>CAVICCHI ANDREA</v>
      </c>
      <c r="C383" s="1">
        <v>45962</v>
      </c>
      <c r="D383" t="str">
        <f t="shared" si="32"/>
        <v>Giorno Festivo</v>
      </c>
      <c r="E383" t="str">
        <f t="shared" si="33"/>
        <v xml:space="preserve"> </v>
      </c>
      <c r="F383" t="s">
        <v>7</v>
      </c>
    </row>
    <row r="384" spans="1:6" x14ac:dyDescent="0.25">
      <c r="A384">
        <v>11023</v>
      </c>
      <c r="B384" t="str">
        <f>"SIRSI ELEONORA"</f>
        <v>SIRSI ELEONORA</v>
      </c>
      <c r="C384" s="1">
        <v>45962</v>
      </c>
      <c r="D384" t="str">
        <f t="shared" si="32"/>
        <v>Giorno Festivo</v>
      </c>
      <c r="E384" t="str">
        <f t="shared" si="33"/>
        <v xml:space="preserve"> </v>
      </c>
      <c r="F384" t="s">
        <v>7</v>
      </c>
    </row>
    <row r="385" spans="1:7" x14ac:dyDescent="0.25">
      <c r="A385">
        <v>11024</v>
      </c>
      <c r="B385" t="str">
        <f>"FABBRI PAOLA"</f>
        <v>FABBRI PAOLA</v>
      </c>
      <c r="C385" s="1">
        <v>45962</v>
      </c>
      <c r="D385" t="str">
        <f t="shared" si="32"/>
        <v>Giorno Festivo</v>
      </c>
      <c r="E385" t="str">
        <f t="shared" si="33"/>
        <v xml:space="preserve"> </v>
      </c>
      <c r="F385" t="s">
        <v>7</v>
      </c>
    </row>
    <row r="386" spans="1:7" x14ac:dyDescent="0.25">
      <c r="A386">
        <v>11025</v>
      </c>
      <c r="B386" t="str">
        <f>"ACQUAVIVA MARIANNA"</f>
        <v>ACQUAVIVA MARIANNA</v>
      </c>
      <c r="C386" s="1">
        <v>45962</v>
      </c>
      <c r="D386" t="str">
        <f t="shared" si="32"/>
        <v>Giorno Festivo</v>
      </c>
      <c r="E386" t="str">
        <f t="shared" si="33"/>
        <v xml:space="preserve"> </v>
      </c>
      <c r="F386" t="s">
        <v>7</v>
      </c>
    </row>
    <row r="387" spans="1:7" x14ac:dyDescent="0.25">
      <c r="A387">
        <v>11030</v>
      </c>
      <c r="B387" t="str">
        <f>"CIOTOLI MARTA"</f>
        <v>CIOTOLI MARTA</v>
      </c>
      <c r="C387" s="1">
        <v>45962</v>
      </c>
      <c r="D387" t="str">
        <f t="shared" si="32"/>
        <v>Giorno Festivo</v>
      </c>
      <c r="E387" t="str">
        <f t="shared" si="33"/>
        <v xml:space="preserve"> </v>
      </c>
      <c r="F387" t="s">
        <v>7</v>
      </c>
    </row>
    <row r="388" spans="1:7" x14ac:dyDescent="0.25">
      <c r="A388">
        <v>1</v>
      </c>
      <c r="B388" t="str">
        <f>"ANGIOLINI RENATO"</f>
        <v>ANGIOLINI RENATO</v>
      </c>
      <c r="C388" s="1">
        <v>45963</v>
      </c>
      <c r="D388" t="str">
        <f t="shared" ref="D388:D393" si="34">"Assente il 02/11/2025"</f>
        <v>Assente il 02/11/2025</v>
      </c>
      <c r="E388" t="str">
        <f t="shared" si="33"/>
        <v xml:space="preserve"> </v>
      </c>
      <c r="F388" t="s">
        <v>7</v>
      </c>
    </row>
    <row r="389" spans="1:7" x14ac:dyDescent="0.25">
      <c r="A389">
        <v>24</v>
      </c>
      <c r="B389" t="str">
        <f>"BETTINI LORELLA"</f>
        <v>BETTINI LORELLA</v>
      </c>
      <c r="C389" s="1">
        <v>45963</v>
      </c>
      <c r="D389" t="str">
        <f t="shared" si="34"/>
        <v>Assente il 02/11/2025</v>
      </c>
      <c r="E389" t="str">
        <f t="shared" si="33"/>
        <v xml:space="preserve"> </v>
      </c>
      <c r="F389" t="s">
        <v>7</v>
      </c>
    </row>
    <row r="390" spans="1:7" x14ac:dyDescent="0.25">
      <c r="A390">
        <v>34</v>
      </c>
      <c r="B390" t="str">
        <f>"CAVACIOCCHI ANGELA"</f>
        <v>CAVACIOCCHI ANGELA</v>
      </c>
      <c r="C390" s="1">
        <v>45963</v>
      </c>
      <c r="D390" t="str">
        <f t="shared" si="34"/>
        <v>Assente il 02/11/2025</v>
      </c>
      <c r="E390" t="str">
        <f t="shared" si="33"/>
        <v xml:space="preserve"> </v>
      </c>
      <c r="F390" t="s">
        <v>7</v>
      </c>
    </row>
    <row r="391" spans="1:7" x14ac:dyDescent="0.25">
      <c r="A391">
        <v>42</v>
      </c>
      <c r="B391" t="str">
        <f>"CECCHETTI MASSIMO"</f>
        <v>CECCHETTI MASSIMO</v>
      </c>
      <c r="C391" s="1">
        <v>45963</v>
      </c>
      <c r="D391" t="str">
        <f t="shared" si="34"/>
        <v>Assente il 02/11/2025</v>
      </c>
      <c r="E391" t="str">
        <f t="shared" si="33"/>
        <v xml:space="preserve"> </v>
      </c>
      <c r="F391" t="s">
        <v>7</v>
      </c>
    </row>
    <row r="392" spans="1:7" x14ac:dyDescent="0.25">
      <c r="A392">
        <v>43</v>
      </c>
      <c r="B392" t="str">
        <f>"CECCHERINI SIMONA"</f>
        <v>CECCHERINI SIMONA</v>
      </c>
      <c r="C392" s="1">
        <v>45963</v>
      </c>
      <c r="D392" t="str">
        <f t="shared" si="34"/>
        <v>Assente il 02/11/2025</v>
      </c>
      <c r="E392" t="str">
        <f t="shared" si="33"/>
        <v xml:space="preserve"> </v>
      </c>
      <c r="F392" t="s">
        <v>7</v>
      </c>
    </row>
    <row r="393" spans="1:7" x14ac:dyDescent="0.25">
      <c r="A393">
        <v>48</v>
      </c>
      <c r="B393" t="str">
        <f>"CRESCIOLI PAOLO"</f>
        <v>CRESCIOLI PAOLO</v>
      </c>
      <c r="C393" s="1">
        <v>45963</v>
      </c>
      <c r="D393" t="str">
        <f t="shared" si="34"/>
        <v>Assente il 02/11/2025</v>
      </c>
      <c r="E393" t="str">
        <f t="shared" si="33"/>
        <v xml:space="preserve"> </v>
      </c>
      <c r="F393" t="s">
        <v>7</v>
      </c>
    </row>
    <row r="394" spans="1:7" x14ac:dyDescent="0.25">
      <c r="A394">
        <v>49</v>
      </c>
      <c r="B394" t="str">
        <f>"CHELI SILVIA"</f>
        <v>CHELI SILVIA</v>
      </c>
      <c r="C394" s="1">
        <v>45963</v>
      </c>
      <c r="D394" t="str">
        <f>"Giorno di Riposo"</f>
        <v>Giorno di Riposo</v>
      </c>
      <c r="E394" t="str">
        <f t="shared" si="33"/>
        <v xml:space="preserve"> </v>
      </c>
      <c r="F394" t="s">
        <v>7</v>
      </c>
      <c r="G394" s="2">
        <v>0</v>
      </c>
    </row>
    <row r="395" spans="1:7" x14ac:dyDescent="0.25">
      <c r="A395">
        <v>73</v>
      </c>
      <c r="B395" t="str">
        <f>"FRANCI LUISELLA"</f>
        <v>FRANCI LUISELLA</v>
      </c>
      <c r="C395" s="1">
        <v>45963</v>
      </c>
      <c r="D395" t="str">
        <f t="shared" ref="D395:D414" si="35">"Assente il 02/11/2025"</f>
        <v>Assente il 02/11/2025</v>
      </c>
      <c r="E395" t="str">
        <f t="shared" si="33"/>
        <v xml:space="preserve"> </v>
      </c>
      <c r="F395" t="s">
        <v>7</v>
      </c>
    </row>
    <row r="396" spans="1:7" x14ac:dyDescent="0.25">
      <c r="A396">
        <v>74</v>
      </c>
      <c r="B396" t="str">
        <f>"FOCARDI LUCIA SILVIA"</f>
        <v>FOCARDI LUCIA SILVIA</v>
      </c>
      <c r="C396" s="1">
        <v>45963</v>
      </c>
      <c r="D396" t="str">
        <f t="shared" si="35"/>
        <v>Assente il 02/11/2025</v>
      </c>
      <c r="E396" t="str">
        <f t="shared" si="33"/>
        <v xml:space="preserve"> </v>
      </c>
      <c r="F396" t="s">
        <v>7</v>
      </c>
    </row>
    <row r="397" spans="1:7" x14ac:dyDescent="0.25">
      <c r="A397">
        <v>105</v>
      </c>
      <c r="B397" t="str">
        <f>"LONGHI ALESSIO"</f>
        <v>LONGHI ALESSIO</v>
      </c>
      <c r="C397" s="1">
        <v>45963</v>
      </c>
      <c r="D397" t="str">
        <f t="shared" si="35"/>
        <v>Assente il 02/11/2025</v>
      </c>
      <c r="E397" t="str">
        <f t="shared" si="33"/>
        <v xml:space="preserve"> </v>
      </c>
      <c r="F397" t="s">
        <v>7</v>
      </c>
    </row>
    <row r="398" spans="1:7" x14ac:dyDescent="0.25">
      <c r="A398">
        <v>137</v>
      </c>
      <c r="B398" t="str">
        <f>"PINZANI PILADE"</f>
        <v>PINZANI PILADE</v>
      </c>
      <c r="C398" s="1">
        <v>45963</v>
      </c>
      <c r="D398" t="str">
        <f t="shared" si="35"/>
        <v>Assente il 02/11/2025</v>
      </c>
      <c r="E398" t="str">
        <f t="shared" si="33"/>
        <v xml:space="preserve"> </v>
      </c>
      <c r="F398" t="s">
        <v>7</v>
      </c>
    </row>
    <row r="399" spans="1:7" x14ac:dyDescent="0.25">
      <c r="A399">
        <v>138</v>
      </c>
      <c r="B399" t="str">
        <f>"POGGIALI ALESSIO"</f>
        <v>POGGIALI ALESSIO</v>
      </c>
      <c r="C399" s="1">
        <v>45963</v>
      </c>
      <c r="D399" t="str">
        <f t="shared" si="35"/>
        <v>Assente il 02/11/2025</v>
      </c>
      <c r="E399" t="str">
        <f t="shared" si="33"/>
        <v xml:space="preserve"> </v>
      </c>
      <c r="F399" t="s">
        <v>7</v>
      </c>
    </row>
    <row r="400" spans="1:7" x14ac:dyDescent="0.25">
      <c r="A400">
        <v>140</v>
      </c>
      <c r="B400" t="str">
        <f>"RONDONI MANUELA"</f>
        <v>RONDONI MANUELA</v>
      </c>
      <c r="C400" s="1">
        <v>45963</v>
      </c>
      <c r="D400" t="str">
        <f t="shared" si="35"/>
        <v>Assente il 02/11/2025</v>
      </c>
      <c r="E400" t="str">
        <f t="shared" si="33"/>
        <v xml:space="preserve"> </v>
      </c>
      <c r="F400" t="s">
        <v>7</v>
      </c>
    </row>
    <row r="401" spans="1:7" x14ac:dyDescent="0.25">
      <c r="A401">
        <v>150</v>
      </c>
      <c r="B401" t="str">
        <f>"SARTI CRISTINA"</f>
        <v>SARTI CRISTINA</v>
      </c>
      <c r="C401" s="1">
        <v>45963</v>
      </c>
      <c r="D401" t="str">
        <f t="shared" si="35"/>
        <v>Assente il 02/11/2025</v>
      </c>
      <c r="E401" t="str">
        <f t="shared" si="33"/>
        <v xml:space="preserve"> </v>
      </c>
      <c r="F401" t="s">
        <v>7</v>
      </c>
    </row>
    <row r="402" spans="1:7" x14ac:dyDescent="0.25">
      <c r="A402">
        <v>164</v>
      </c>
      <c r="B402" t="str">
        <f>"TONELLI FRANCESCO"</f>
        <v>TONELLI FRANCESCO</v>
      </c>
      <c r="C402" s="1">
        <v>45963</v>
      </c>
      <c r="D402" t="str">
        <f t="shared" si="35"/>
        <v>Assente il 02/11/2025</v>
      </c>
      <c r="E402" t="str">
        <f t="shared" si="33"/>
        <v xml:space="preserve"> </v>
      </c>
      <c r="F402" t="s">
        <v>7</v>
      </c>
    </row>
    <row r="403" spans="1:7" x14ac:dyDescent="0.25">
      <c r="A403">
        <v>1178</v>
      </c>
      <c r="B403" t="str">
        <f>"SARTI SONIA"</f>
        <v>SARTI SONIA</v>
      </c>
      <c r="C403" s="1">
        <v>45963</v>
      </c>
      <c r="D403" t="str">
        <f t="shared" si="35"/>
        <v>Assente il 02/11/2025</v>
      </c>
      <c r="E403" t="str">
        <f t="shared" si="33"/>
        <v xml:space="preserve"> </v>
      </c>
      <c r="F403" t="s">
        <v>7</v>
      </c>
    </row>
    <row r="404" spans="1:7" x14ac:dyDescent="0.25">
      <c r="A404">
        <v>1345</v>
      </c>
      <c r="B404" t="str">
        <f>"CHELI ELENA"</f>
        <v>CHELI ELENA</v>
      </c>
      <c r="C404" s="1">
        <v>45963</v>
      </c>
      <c r="D404" t="str">
        <f t="shared" si="35"/>
        <v>Assente il 02/11/2025</v>
      </c>
      <c r="E404" t="str">
        <f t="shared" si="33"/>
        <v xml:space="preserve"> </v>
      </c>
      <c r="F404" t="s">
        <v>7</v>
      </c>
    </row>
    <row r="405" spans="1:7" x14ac:dyDescent="0.25">
      <c r="A405">
        <v>2000</v>
      </c>
      <c r="B405" t="str">
        <f>"PULITI STEFANIA"</f>
        <v>PULITI STEFANIA</v>
      </c>
      <c r="C405" s="1">
        <v>45963</v>
      </c>
      <c r="D405" t="str">
        <f t="shared" si="35"/>
        <v>Assente il 02/11/2025</v>
      </c>
      <c r="E405" t="str">
        <f t="shared" si="33"/>
        <v xml:space="preserve"> </v>
      </c>
      <c r="F405" t="s">
        <v>7</v>
      </c>
    </row>
    <row r="406" spans="1:7" x14ac:dyDescent="0.25">
      <c r="A406">
        <v>10023</v>
      </c>
      <c r="B406" t="str">
        <f>"FALLANI ANDREA"</f>
        <v>FALLANI ANDREA</v>
      </c>
      <c r="C406" s="1">
        <v>45963</v>
      </c>
      <c r="D406" t="str">
        <f t="shared" si="35"/>
        <v>Assente il 02/11/2025</v>
      </c>
      <c r="E406" t="str">
        <f t="shared" si="33"/>
        <v xml:space="preserve"> </v>
      </c>
      <c r="F406" t="s">
        <v>7</v>
      </c>
    </row>
    <row r="407" spans="1:7" x14ac:dyDescent="0.25">
      <c r="A407">
        <v>10024</v>
      </c>
      <c r="B407" t="str">
        <f>"AGLIETTI FILIPPO"</f>
        <v>AGLIETTI FILIPPO</v>
      </c>
      <c r="C407" s="1">
        <v>45963</v>
      </c>
      <c r="D407" t="str">
        <f t="shared" si="35"/>
        <v>Assente il 02/11/2025</v>
      </c>
      <c r="E407" t="str">
        <f t="shared" si="33"/>
        <v xml:space="preserve"> </v>
      </c>
      <c r="F407" t="s">
        <v>7</v>
      </c>
    </row>
    <row r="408" spans="1:7" x14ac:dyDescent="0.25">
      <c r="A408">
        <v>10025</v>
      </c>
      <c r="B408" t="str">
        <f>"GALGANI ILENIA"</f>
        <v>GALGANI ILENIA</v>
      </c>
      <c r="C408" s="1">
        <v>45963</v>
      </c>
      <c r="D408" t="str">
        <f t="shared" si="35"/>
        <v>Assente il 02/11/2025</v>
      </c>
      <c r="E408" t="str">
        <f t="shared" si="33"/>
        <v xml:space="preserve"> </v>
      </c>
      <c r="F408" t="s">
        <v>7</v>
      </c>
    </row>
    <row r="409" spans="1:7" x14ac:dyDescent="0.25">
      <c r="A409">
        <v>11016</v>
      </c>
      <c r="B409" t="str">
        <f>"BONDI ARIANNA"</f>
        <v>BONDI ARIANNA</v>
      </c>
      <c r="C409" s="1">
        <v>45963</v>
      </c>
      <c r="D409" t="str">
        <f t="shared" si="35"/>
        <v>Assente il 02/11/2025</v>
      </c>
      <c r="E409" t="str">
        <f t="shared" si="33"/>
        <v xml:space="preserve"> </v>
      </c>
      <c r="F409" t="s">
        <v>7</v>
      </c>
    </row>
    <row r="410" spans="1:7" x14ac:dyDescent="0.25">
      <c r="A410">
        <v>11022</v>
      </c>
      <c r="B410" t="str">
        <f>"CAVICCHI ANDREA"</f>
        <v>CAVICCHI ANDREA</v>
      </c>
      <c r="C410" s="1">
        <v>45963</v>
      </c>
      <c r="D410" t="str">
        <f t="shared" si="35"/>
        <v>Assente il 02/11/2025</v>
      </c>
      <c r="E410" t="str">
        <f t="shared" si="33"/>
        <v xml:space="preserve"> </v>
      </c>
      <c r="F410" t="s">
        <v>7</v>
      </c>
    </row>
    <row r="411" spans="1:7" x14ac:dyDescent="0.25">
      <c r="A411">
        <v>11023</v>
      </c>
      <c r="B411" t="str">
        <f>"SIRSI ELEONORA"</f>
        <v>SIRSI ELEONORA</v>
      </c>
      <c r="C411" s="1">
        <v>45963</v>
      </c>
      <c r="D411" t="str">
        <f t="shared" si="35"/>
        <v>Assente il 02/11/2025</v>
      </c>
      <c r="E411" t="str">
        <f t="shared" si="33"/>
        <v xml:space="preserve"> </v>
      </c>
      <c r="F411" t="s">
        <v>7</v>
      </c>
    </row>
    <row r="412" spans="1:7" x14ac:dyDescent="0.25">
      <c r="A412">
        <v>11024</v>
      </c>
      <c r="B412" t="str">
        <f>"FABBRI PAOLA"</f>
        <v>FABBRI PAOLA</v>
      </c>
      <c r="C412" s="1">
        <v>45963</v>
      </c>
      <c r="D412" t="str">
        <f t="shared" si="35"/>
        <v>Assente il 02/11/2025</v>
      </c>
      <c r="E412" t="str">
        <f t="shared" si="33"/>
        <v xml:space="preserve"> </v>
      </c>
      <c r="F412" t="s">
        <v>7</v>
      </c>
    </row>
    <row r="413" spans="1:7" x14ac:dyDescent="0.25">
      <c r="A413">
        <v>11025</v>
      </c>
      <c r="B413" t="str">
        <f>"ACQUAVIVA MARIANNA"</f>
        <v>ACQUAVIVA MARIANNA</v>
      </c>
      <c r="C413" s="1">
        <v>45963</v>
      </c>
      <c r="D413" t="str">
        <f t="shared" si="35"/>
        <v>Assente il 02/11/2025</v>
      </c>
      <c r="E413" t="str">
        <f t="shared" si="33"/>
        <v xml:space="preserve"> </v>
      </c>
      <c r="F413" t="s">
        <v>7</v>
      </c>
    </row>
    <row r="414" spans="1:7" x14ac:dyDescent="0.25">
      <c r="A414">
        <v>11030</v>
      </c>
      <c r="B414" t="str">
        <f>"CIOTOLI MARTA"</f>
        <v>CIOTOLI MARTA</v>
      </c>
      <c r="C414" s="1">
        <v>45963</v>
      </c>
      <c r="D414" t="str">
        <f t="shared" si="35"/>
        <v>Assente il 02/11/2025</v>
      </c>
      <c r="E414" t="str">
        <f t="shared" si="33"/>
        <v xml:space="preserve"> </v>
      </c>
      <c r="F414" t="s">
        <v>7</v>
      </c>
    </row>
    <row r="415" spans="1:7" x14ac:dyDescent="0.25">
      <c r="A415">
        <v>1</v>
      </c>
      <c r="B415" t="str">
        <f>"ANGIOLINI RENATO"</f>
        <v>ANGIOLINI RENATO</v>
      </c>
      <c r="C415" s="1">
        <v>45964</v>
      </c>
      <c r="D415" t="str">
        <f>"Assente il 03/11/2025"</f>
        <v>Assente il 03/11/2025</v>
      </c>
      <c r="E415" t="str">
        <f t="shared" si="33"/>
        <v xml:space="preserve"> </v>
      </c>
      <c r="F415" t="s">
        <v>7</v>
      </c>
      <c r="G415" s="2">
        <v>0.25</v>
      </c>
    </row>
    <row r="416" spans="1:7" x14ac:dyDescent="0.25">
      <c r="A416">
        <v>24</v>
      </c>
      <c r="B416" t="str">
        <f>"BETTINI LORELLA"</f>
        <v>BETTINI LORELLA</v>
      </c>
      <c r="C416" s="1">
        <v>45964</v>
      </c>
      <c r="D416" t="str">
        <f>"Assente dal 03/11/2025 al 07/11/2025"</f>
        <v>Assente dal 03/11/2025 al 07/11/2025</v>
      </c>
      <c r="E416" t="str">
        <f>"1000 FERIE"</f>
        <v>1000 FERIE</v>
      </c>
      <c r="F416" t="s">
        <v>7</v>
      </c>
      <c r="G416" s="2">
        <v>0.25</v>
      </c>
    </row>
    <row r="417" spans="1:7" x14ac:dyDescent="0.25">
      <c r="A417">
        <v>48</v>
      </c>
      <c r="B417" t="str">
        <f>"CRESCIOLI PAOLO"</f>
        <v>CRESCIOLI PAOLO</v>
      </c>
      <c r="C417" s="1">
        <v>45964</v>
      </c>
      <c r="D417" t="str">
        <f>"Assente dal 03/11/2025 al 10/11/2025"</f>
        <v>Assente dal 03/11/2025 al 10/11/2025</v>
      </c>
      <c r="E417" t="str">
        <f>"1000 FERIE"</f>
        <v>1000 FERIE</v>
      </c>
      <c r="F417" t="s">
        <v>7</v>
      </c>
      <c r="G417" s="2">
        <v>0.25</v>
      </c>
    </row>
    <row r="418" spans="1:7" x14ac:dyDescent="0.25">
      <c r="A418">
        <v>73</v>
      </c>
      <c r="B418" t="str">
        <f>"FRANCI LUISELLA"</f>
        <v>FRANCI LUISELLA</v>
      </c>
      <c r="C418" s="1">
        <v>45964</v>
      </c>
      <c r="D418" t="str">
        <f t="shared" ref="D418:D424" si="36">"Assente il 03/11/2025"</f>
        <v>Assente il 03/11/2025</v>
      </c>
      <c r="E418" t="str">
        <f>" "</f>
        <v xml:space="preserve"> </v>
      </c>
      <c r="F418" t="s">
        <v>7</v>
      </c>
      <c r="G418" s="2">
        <v>0.25</v>
      </c>
    </row>
    <row r="419" spans="1:7" x14ac:dyDescent="0.25">
      <c r="A419">
        <v>150</v>
      </c>
      <c r="B419" t="str">
        <f>"SARTI CRISTINA"</f>
        <v>SARTI CRISTINA</v>
      </c>
      <c r="C419" s="1">
        <v>45964</v>
      </c>
      <c r="D419" t="str">
        <f t="shared" si="36"/>
        <v>Assente il 03/11/2025</v>
      </c>
      <c r="E419" t="str">
        <f>" "</f>
        <v xml:space="preserve"> </v>
      </c>
      <c r="F419" t="s">
        <v>7</v>
      </c>
      <c r="G419" s="2">
        <v>0.25</v>
      </c>
    </row>
    <row r="420" spans="1:7" x14ac:dyDescent="0.25">
      <c r="A420">
        <v>1345</v>
      </c>
      <c r="B420" t="str">
        <f>"CHELI ELENA"</f>
        <v>CHELI ELENA</v>
      </c>
      <c r="C420" s="1">
        <v>45964</v>
      </c>
      <c r="D420" t="str">
        <f t="shared" si="36"/>
        <v>Assente il 03/11/2025</v>
      </c>
      <c r="E420" t="str">
        <f>"5027 SMART WORKING"</f>
        <v>5027 SMART WORKING</v>
      </c>
      <c r="F420" t="s">
        <v>7</v>
      </c>
      <c r="G420" s="2">
        <v>0.25</v>
      </c>
    </row>
    <row r="421" spans="1:7" x14ac:dyDescent="0.25">
      <c r="A421">
        <v>10023</v>
      </c>
      <c r="B421" t="str">
        <f>"FALLANI ANDREA"</f>
        <v>FALLANI ANDREA</v>
      </c>
      <c r="C421" s="1">
        <v>45964</v>
      </c>
      <c r="D421" t="str">
        <f t="shared" si="36"/>
        <v>Assente il 03/11/2025</v>
      </c>
      <c r="E421" t="str">
        <f>" "</f>
        <v xml:space="preserve"> </v>
      </c>
      <c r="F421" t="s">
        <v>7</v>
      </c>
      <c r="G421" s="2">
        <v>0.25</v>
      </c>
    </row>
    <row r="422" spans="1:7" x14ac:dyDescent="0.25">
      <c r="A422">
        <v>10024</v>
      </c>
      <c r="B422" t="str">
        <f>"AGLIETTI FILIPPO"</f>
        <v>AGLIETTI FILIPPO</v>
      </c>
      <c r="C422" s="1">
        <v>45964</v>
      </c>
      <c r="D422" t="str">
        <f t="shared" si="36"/>
        <v>Assente il 03/11/2025</v>
      </c>
      <c r="E422" t="str">
        <f>"1000 FERIE"</f>
        <v>1000 FERIE</v>
      </c>
      <c r="F422" t="s">
        <v>7</v>
      </c>
      <c r="G422" s="2">
        <v>0.25</v>
      </c>
    </row>
    <row r="423" spans="1:7" x14ac:dyDescent="0.25">
      <c r="A423">
        <v>11022</v>
      </c>
      <c r="B423" t="str">
        <f>"CAVICCHI ANDREA"</f>
        <v>CAVICCHI ANDREA</v>
      </c>
      <c r="C423" s="1">
        <v>45964</v>
      </c>
      <c r="D423" t="str">
        <f t="shared" si="36"/>
        <v>Assente il 03/11/2025</v>
      </c>
      <c r="E423" t="str">
        <f>" "</f>
        <v xml:space="preserve"> </v>
      </c>
      <c r="F423" t="s">
        <v>7</v>
      </c>
      <c r="G423" s="2">
        <v>0.25</v>
      </c>
    </row>
    <row r="424" spans="1:7" x14ac:dyDescent="0.25">
      <c r="A424">
        <v>11023</v>
      </c>
      <c r="B424" t="str">
        <f>"SIRSI ELEONORA"</f>
        <v>SIRSI ELEONORA</v>
      </c>
      <c r="C424" s="1">
        <v>45964</v>
      </c>
      <c r="D424" t="str">
        <f t="shared" si="36"/>
        <v>Assente il 03/11/2025</v>
      </c>
      <c r="E424" t="str">
        <f>" "</f>
        <v xml:space="preserve"> </v>
      </c>
      <c r="F424" t="s">
        <v>7</v>
      </c>
      <c r="G424" s="2">
        <v>0.25</v>
      </c>
    </row>
    <row r="425" spans="1:7" x14ac:dyDescent="0.25">
      <c r="A425">
        <v>11030</v>
      </c>
      <c r="B425" t="str">
        <f>"CIOTOLI MARTA"</f>
        <v>CIOTOLI MARTA</v>
      </c>
      <c r="C425" s="1">
        <v>45964</v>
      </c>
      <c r="D425" t="str">
        <f>"Assente dal 03/11/2025 al 04/11/2025"</f>
        <v>Assente dal 03/11/2025 al 04/11/2025</v>
      </c>
      <c r="E425" t="str">
        <f>"1000 FERIE"</f>
        <v>1000 FERIE</v>
      </c>
      <c r="F425" t="s">
        <v>7</v>
      </c>
      <c r="G425" s="2">
        <v>0.25</v>
      </c>
    </row>
    <row r="426" spans="1:7" x14ac:dyDescent="0.25">
      <c r="A426">
        <v>1</v>
      </c>
      <c r="B426" t="str">
        <f>"ANGIOLINI RENATO"</f>
        <v>ANGIOLINI RENATO</v>
      </c>
      <c r="C426" s="1">
        <v>45965</v>
      </c>
      <c r="D426" t="str">
        <f t="shared" ref="D426:D431" si="37">"Assente il 04/11/2025"</f>
        <v>Assente il 04/11/2025</v>
      </c>
      <c r="E426" t="str">
        <f t="shared" ref="E426:E438" si="38">" "</f>
        <v xml:space="preserve"> </v>
      </c>
      <c r="F426" t="s">
        <v>7</v>
      </c>
      <c r="G426" s="2">
        <v>0.375</v>
      </c>
    </row>
    <row r="427" spans="1:7" x14ac:dyDescent="0.25">
      <c r="A427">
        <v>73</v>
      </c>
      <c r="B427" t="str">
        <f>"FRANCI LUISELLA"</f>
        <v>FRANCI LUISELLA</v>
      </c>
      <c r="C427" s="1">
        <v>45965</v>
      </c>
      <c r="D427" t="str">
        <f t="shared" si="37"/>
        <v>Assente il 04/11/2025</v>
      </c>
      <c r="E427" t="str">
        <f t="shared" si="38"/>
        <v xml:space="preserve"> </v>
      </c>
      <c r="F427" t="s">
        <v>7</v>
      </c>
      <c r="G427" s="2">
        <v>0.25</v>
      </c>
    </row>
    <row r="428" spans="1:7" x14ac:dyDescent="0.25">
      <c r="A428">
        <v>150</v>
      </c>
      <c r="B428" t="str">
        <f>"SARTI CRISTINA"</f>
        <v>SARTI CRISTINA</v>
      </c>
      <c r="C428" s="1">
        <v>45965</v>
      </c>
      <c r="D428" t="str">
        <f t="shared" si="37"/>
        <v>Assente il 04/11/2025</v>
      </c>
      <c r="E428" t="str">
        <f t="shared" si="38"/>
        <v xml:space="preserve"> </v>
      </c>
      <c r="F428" t="s">
        <v>7</v>
      </c>
      <c r="G428" s="2">
        <v>0.375</v>
      </c>
    </row>
    <row r="429" spans="1:7" x14ac:dyDescent="0.25">
      <c r="A429">
        <v>10023</v>
      </c>
      <c r="B429" t="str">
        <f>"FALLANI ANDREA"</f>
        <v>FALLANI ANDREA</v>
      </c>
      <c r="C429" s="1">
        <v>45965</v>
      </c>
      <c r="D429" t="str">
        <f t="shared" si="37"/>
        <v>Assente il 04/11/2025</v>
      </c>
      <c r="E429" t="str">
        <f t="shared" si="38"/>
        <v xml:space="preserve"> </v>
      </c>
      <c r="F429" t="s">
        <v>7</v>
      </c>
      <c r="G429" s="2">
        <v>0.375</v>
      </c>
    </row>
    <row r="430" spans="1:7" x14ac:dyDescent="0.25">
      <c r="A430">
        <v>11022</v>
      </c>
      <c r="B430" t="str">
        <f>"CAVICCHI ANDREA"</f>
        <v>CAVICCHI ANDREA</v>
      </c>
      <c r="C430" s="1">
        <v>45965</v>
      </c>
      <c r="D430" t="str">
        <f t="shared" si="37"/>
        <v>Assente il 04/11/2025</v>
      </c>
      <c r="E430" t="str">
        <f t="shared" si="38"/>
        <v xml:space="preserve"> </v>
      </c>
      <c r="F430" t="s">
        <v>7</v>
      </c>
      <c r="G430" s="2">
        <v>0.375</v>
      </c>
    </row>
    <row r="431" spans="1:7" x14ac:dyDescent="0.25">
      <c r="A431">
        <v>11023</v>
      </c>
      <c r="B431" t="str">
        <f>"SIRSI ELEONORA"</f>
        <v>SIRSI ELEONORA</v>
      </c>
      <c r="C431" s="1">
        <v>45965</v>
      </c>
      <c r="D431" t="str">
        <f t="shared" si="37"/>
        <v>Assente il 04/11/2025</v>
      </c>
      <c r="E431" t="str">
        <f t="shared" si="38"/>
        <v xml:space="preserve"> </v>
      </c>
      <c r="F431" t="s">
        <v>7</v>
      </c>
      <c r="G431" s="2">
        <v>0.375</v>
      </c>
    </row>
    <row r="432" spans="1:7" x14ac:dyDescent="0.25">
      <c r="A432">
        <v>1</v>
      </c>
      <c r="B432" t="str">
        <f>"ANGIOLINI RENATO"</f>
        <v>ANGIOLINI RENATO</v>
      </c>
      <c r="C432" s="1">
        <v>45966</v>
      </c>
      <c r="D432" t="str">
        <f t="shared" ref="D432:D437" si="39">"Assente il 05/11/2025"</f>
        <v>Assente il 05/11/2025</v>
      </c>
      <c r="E432" t="str">
        <f t="shared" si="38"/>
        <v xml:space="preserve"> </v>
      </c>
      <c r="F432" t="s">
        <v>7</v>
      </c>
      <c r="G432" s="2">
        <v>0.25</v>
      </c>
    </row>
    <row r="433" spans="1:7" x14ac:dyDescent="0.25">
      <c r="A433">
        <v>73</v>
      </c>
      <c r="B433" t="str">
        <f>"FRANCI LUISELLA"</f>
        <v>FRANCI LUISELLA</v>
      </c>
      <c r="C433" s="1">
        <v>45966</v>
      </c>
      <c r="D433" t="str">
        <f t="shared" si="39"/>
        <v>Assente il 05/11/2025</v>
      </c>
      <c r="E433" t="str">
        <f t="shared" si="38"/>
        <v xml:space="preserve"> </v>
      </c>
      <c r="F433" t="s">
        <v>7</v>
      </c>
      <c r="G433" s="2">
        <v>0.25</v>
      </c>
    </row>
    <row r="434" spans="1:7" x14ac:dyDescent="0.25">
      <c r="A434">
        <v>150</v>
      </c>
      <c r="B434" t="str">
        <f>"SARTI CRISTINA"</f>
        <v>SARTI CRISTINA</v>
      </c>
      <c r="C434" s="1">
        <v>45966</v>
      </c>
      <c r="D434" t="str">
        <f t="shared" si="39"/>
        <v>Assente il 05/11/2025</v>
      </c>
      <c r="E434" t="str">
        <f t="shared" si="38"/>
        <v xml:space="preserve"> </v>
      </c>
      <c r="F434" t="s">
        <v>7</v>
      </c>
      <c r="G434" s="2">
        <v>0.25</v>
      </c>
    </row>
    <row r="435" spans="1:7" x14ac:dyDescent="0.25">
      <c r="A435">
        <v>10023</v>
      </c>
      <c r="B435" t="str">
        <f>"FALLANI ANDREA"</f>
        <v>FALLANI ANDREA</v>
      </c>
      <c r="C435" s="1">
        <v>45966</v>
      </c>
      <c r="D435" t="str">
        <f t="shared" si="39"/>
        <v>Assente il 05/11/2025</v>
      </c>
      <c r="E435" t="str">
        <f t="shared" si="38"/>
        <v xml:space="preserve"> </v>
      </c>
      <c r="F435" t="s">
        <v>7</v>
      </c>
      <c r="G435" s="2">
        <v>0.25</v>
      </c>
    </row>
    <row r="436" spans="1:7" x14ac:dyDescent="0.25">
      <c r="A436">
        <v>11022</v>
      </c>
      <c r="B436" t="str">
        <f>"CAVICCHI ANDREA"</f>
        <v>CAVICCHI ANDREA</v>
      </c>
      <c r="C436" s="1">
        <v>45966</v>
      </c>
      <c r="D436" t="str">
        <f t="shared" si="39"/>
        <v>Assente il 05/11/2025</v>
      </c>
      <c r="E436" t="str">
        <f t="shared" si="38"/>
        <v xml:space="preserve"> </v>
      </c>
      <c r="F436" t="s">
        <v>7</v>
      </c>
      <c r="G436" s="2">
        <v>0.25</v>
      </c>
    </row>
    <row r="437" spans="1:7" x14ac:dyDescent="0.25">
      <c r="A437">
        <v>11023</v>
      </c>
      <c r="B437" t="str">
        <f>"SIRSI ELEONORA"</f>
        <v>SIRSI ELEONORA</v>
      </c>
      <c r="C437" s="1">
        <v>45966</v>
      </c>
      <c r="D437" t="str">
        <f t="shared" si="39"/>
        <v>Assente il 05/11/2025</v>
      </c>
      <c r="E437" t="str">
        <f t="shared" si="38"/>
        <v xml:space="preserve"> </v>
      </c>
      <c r="F437" t="s">
        <v>7</v>
      </c>
      <c r="G437" s="2">
        <v>0.25</v>
      </c>
    </row>
    <row r="438" spans="1:7" x14ac:dyDescent="0.25">
      <c r="A438">
        <v>1</v>
      </c>
      <c r="B438" t="str">
        <f>"ANGIOLINI RENATO"</f>
        <v>ANGIOLINI RENATO</v>
      </c>
      <c r="C438" s="1">
        <v>45967</v>
      </c>
      <c r="D438" t="str">
        <f>"Assente il 06/11/2025"</f>
        <v>Assente il 06/11/2025</v>
      </c>
      <c r="E438" t="str">
        <f t="shared" si="38"/>
        <v xml:space="preserve"> </v>
      </c>
      <c r="F438" t="s">
        <v>7</v>
      </c>
      <c r="G438" s="2">
        <v>0.375</v>
      </c>
    </row>
    <row r="439" spans="1:7" x14ac:dyDescent="0.25">
      <c r="A439">
        <v>49</v>
      </c>
      <c r="B439" t="str">
        <f>"CHELI SILVIA"</f>
        <v>CHELI SILVIA</v>
      </c>
      <c r="C439" s="1">
        <v>45967</v>
      </c>
      <c r="D439" t="str">
        <f>"Assente dal 06/11/2025 al 07/11/2025"</f>
        <v>Assente dal 06/11/2025 al 07/11/2025</v>
      </c>
      <c r="E439" t="str">
        <f>"1500 MALATTIA"</f>
        <v>1500 MALATTIA</v>
      </c>
      <c r="F439" t="s">
        <v>7</v>
      </c>
      <c r="G439" s="2">
        <v>0.16666666666666666</v>
      </c>
    </row>
    <row r="440" spans="1:7" x14ac:dyDescent="0.25">
      <c r="A440">
        <v>73</v>
      </c>
      <c r="B440" t="str">
        <f>"FRANCI LUISELLA"</f>
        <v>FRANCI LUISELLA</v>
      </c>
      <c r="C440" s="1">
        <v>45967</v>
      </c>
      <c r="D440" t="str">
        <f>"Assente il 06/11/2025"</f>
        <v>Assente il 06/11/2025</v>
      </c>
      <c r="E440" t="str">
        <f>" "</f>
        <v xml:space="preserve"> </v>
      </c>
      <c r="F440" t="s">
        <v>7</v>
      </c>
      <c r="G440" s="2">
        <v>0.25</v>
      </c>
    </row>
    <row r="441" spans="1:7" x14ac:dyDescent="0.25">
      <c r="A441">
        <v>150</v>
      </c>
      <c r="B441" t="str">
        <f>"SARTI CRISTINA"</f>
        <v>SARTI CRISTINA</v>
      </c>
      <c r="C441" s="1">
        <v>45967</v>
      </c>
      <c r="D441" t="str">
        <f>"Assente il 06/11/2025"</f>
        <v>Assente il 06/11/2025</v>
      </c>
      <c r="E441" t="str">
        <f>" "</f>
        <v xml:space="preserve"> </v>
      </c>
      <c r="F441" t="s">
        <v>7</v>
      </c>
      <c r="G441" s="2">
        <v>0.375</v>
      </c>
    </row>
    <row r="442" spans="1:7" x14ac:dyDescent="0.25">
      <c r="A442">
        <v>10023</v>
      </c>
      <c r="B442" t="str">
        <f>"FALLANI ANDREA"</f>
        <v>FALLANI ANDREA</v>
      </c>
      <c r="C442" s="1">
        <v>45967</v>
      </c>
      <c r="D442" t="str">
        <f>"Assente il 06/11/2025"</f>
        <v>Assente il 06/11/2025</v>
      </c>
      <c r="E442" t="str">
        <f>" "</f>
        <v xml:space="preserve"> </v>
      </c>
      <c r="F442" t="s">
        <v>7</v>
      </c>
      <c r="G442" s="2">
        <v>0.375</v>
      </c>
    </row>
    <row r="443" spans="1:7" x14ac:dyDescent="0.25">
      <c r="A443">
        <v>11014</v>
      </c>
      <c r="B443" t="str">
        <f>"BECATTINI MIRKO"</f>
        <v>BECATTINI MIRKO</v>
      </c>
      <c r="C443" s="1">
        <v>45967</v>
      </c>
      <c r="D443" t="str">
        <f>"Assente il 06/11/2025"</f>
        <v>Assente il 06/11/2025</v>
      </c>
      <c r="E443" t="str">
        <f>"1000 FERIE"</f>
        <v>1000 FERIE</v>
      </c>
      <c r="F443" t="s">
        <v>7</v>
      </c>
      <c r="G443" s="2">
        <v>0.375</v>
      </c>
    </row>
    <row r="444" spans="1:7" x14ac:dyDescent="0.25">
      <c r="A444">
        <v>11021</v>
      </c>
      <c r="B444" t="str">
        <f>"PECORARO  NADIA"</f>
        <v>PECORARO  NADIA</v>
      </c>
      <c r="C444" s="1">
        <v>45967</v>
      </c>
      <c r="D444" t="str">
        <f>"Assente dal 06/11/2025 al 17/12/2025"</f>
        <v>Assente dal 06/11/2025 al 17/12/2025</v>
      </c>
      <c r="E444" t="str">
        <f>"1513 MALATTIA PATOLOGIE GRAVI"</f>
        <v>1513 MALATTIA PATOLOGIE GRAVI</v>
      </c>
      <c r="F444" t="s">
        <v>7</v>
      </c>
      <c r="G444" s="2">
        <v>0.375</v>
      </c>
    </row>
    <row r="445" spans="1:7" x14ac:dyDescent="0.25">
      <c r="A445">
        <v>11022</v>
      </c>
      <c r="B445" t="str">
        <f>"CAVICCHI ANDREA"</f>
        <v>CAVICCHI ANDREA</v>
      </c>
      <c r="C445" s="1">
        <v>45967</v>
      </c>
      <c r="D445" t="str">
        <f>"Assente il 06/11/2025"</f>
        <v>Assente il 06/11/2025</v>
      </c>
      <c r="E445" t="str">
        <f>" "</f>
        <v xml:space="preserve"> </v>
      </c>
      <c r="F445" t="s">
        <v>7</v>
      </c>
      <c r="G445" s="2">
        <v>0.375</v>
      </c>
    </row>
    <row r="446" spans="1:7" x14ac:dyDescent="0.25">
      <c r="A446">
        <v>11023</v>
      </c>
      <c r="B446" t="str">
        <f>"SIRSI ELEONORA"</f>
        <v>SIRSI ELEONORA</v>
      </c>
      <c r="C446" s="1">
        <v>45967</v>
      </c>
      <c r="D446" t="str">
        <f>"Assente il 06/11/2025"</f>
        <v>Assente il 06/11/2025</v>
      </c>
      <c r="E446" t="str">
        <f>" "</f>
        <v xml:space="preserve"> </v>
      </c>
      <c r="F446" t="s">
        <v>7</v>
      </c>
      <c r="G446" s="2">
        <v>0.375</v>
      </c>
    </row>
    <row r="447" spans="1:7" x14ac:dyDescent="0.25">
      <c r="A447">
        <v>1</v>
      </c>
      <c r="B447" t="str">
        <f>"ANGIOLINI RENATO"</f>
        <v>ANGIOLINI RENATO</v>
      </c>
      <c r="C447" s="1">
        <v>45968</v>
      </c>
      <c r="D447" t="str">
        <f t="shared" ref="D447:D453" si="40">"Assente il 07/11/2025"</f>
        <v>Assente il 07/11/2025</v>
      </c>
      <c r="E447" t="str">
        <f>" "</f>
        <v xml:space="preserve"> </v>
      </c>
      <c r="F447" t="s">
        <v>7</v>
      </c>
      <c r="G447" s="2">
        <v>0.25</v>
      </c>
    </row>
    <row r="448" spans="1:7" x14ac:dyDescent="0.25">
      <c r="A448">
        <v>73</v>
      </c>
      <c r="B448" t="str">
        <f>"FRANCI LUISELLA"</f>
        <v>FRANCI LUISELLA</v>
      </c>
      <c r="C448" s="1">
        <v>45968</v>
      </c>
      <c r="D448" t="str">
        <f t="shared" si="40"/>
        <v>Assente il 07/11/2025</v>
      </c>
      <c r="E448" t="str">
        <f>" "</f>
        <v xml:space="preserve"> </v>
      </c>
      <c r="F448" t="s">
        <v>7</v>
      </c>
      <c r="G448" s="2">
        <v>0.25</v>
      </c>
    </row>
    <row r="449" spans="1:7" x14ac:dyDescent="0.25">
      <c r="A449">
        <v>105</v>
      </c>
      <c r="B449" t="str">
        <f>"LONGHI ALESSIO"</f>
        <v>LONGHI ALESSIO</v>
      </c>
      <c r="C449" s="1">
        <v>45968</v>
      </c>
      <c r="D449" t="str">
        <f t="shared" si="40"/>
        <v>Assente il 07/11/2025</v>
      </c>
      <c r="E449" t="str">
        <f>"1000 FERIE"</f>
        <v>1000 FERIE</v>
      </c>
      <c r="F449" t="s">
        <v>7</v>
      </c>
      <c r="G449" s="2">
        <v>0.25</v>
      </c>
    </row>
    <row r="450" spans="1:7" x14ac:dyDescent="0.25">
      <c r="A450">
        <v>150</v>
      </c>
      <c r="B450" t="str">
        <f>"SARTI CRISTINA"</f>
        <v>SARTI CRISTINA</v>
      </c>
      <c r="C450" s="1">
        <v>45968</v>
      </c>
      <c r="D450" t="str">
        <f t="shared" si="40"/>
        <v>Assente il 07/11/2025</v>
      </c>
      <c r="E450" t="str">
        <f t="shared" ref="E450:E481" si="41">" "</f>
        <v xml:space="preserve"> </v>
      </c>
      <c r="F450" t="s">
        <v>7</v>
      </c>
      <c r="G450" s="2">
        <v>0.25</v>
      </c>
    </row>
    <row r="451" spans="1:7" x14ac:dyDescent="0.25">
      <c r="A451">
        <v>10023</v>
      </c>
      <c r="B451" t="str">
        <f>"FALLANI ANDREA"</f>
        <v>FALLANI ANDREA</v>
      </c>
      <c r="C451" s="1">
        <v>45968</v>
      </c>
      <c r="D451" t="str">
        <f t="shared" si="40"/>
        <v>Assente il 07/11/2025</v>
      </c>
      <c r="E451" t="str">
        <f t="shared" si="41"/>
        <v xml:space="preserve"> </v>
      </c>
      <c r="F451" t="s">
        <v>7</v>
      </c>
      <c r="G451" s="2">
        <v>0.25</v>
      </c>
    </row>
    <row r="452" spans="1:7" x14ac:dyDescent="0.25">
      <c r="A452">
        <v>11022</v>
      </c>
      <c r="B452" t="str">
        <f>"CAVICCHI ANDREA"</f>
        <v>CAVICCHI ANDREA</v>
      </c>
      <c r="C452" s="1">
        <v>45968</v>
      </c>
      <c r="D452" t="str">
        <f t="shared" si="40"/>
        <v>Assente il 07/11/2025</v>
      </c>
      <c r="E452" t="str">
        <f t="shared" si="41"/>
        <v xml:space="preserve"> </v>
      </c>
      <c r="F452" t="s">
        <v>7</v>
      </c>
      <c r="G452" s="2">
        <v>0.25</v>
      </c>
    </row>
    <row r="453" spans="1:7" x14ac:dyDescent="0.25">
      <c r="A453">
        <v>11023</v>
      </c>
      <c r="B453" t="str">
        <f>"SIRSI ELEONORA"</f>
        <v>SIRSI ELEONORA</v>
      </c>
      <c r="C453" s="1">
        <v>45968</v>
      </c>
      <c r="D453" t="str">
        <f t="shared" si="40"/>
        <v>Assente il 07/11/2025</v>
      </c>
      <c r="E453" t="str">
        <f t="shared" si="41"/>
        <v xml:space="preserve"> </v>
      </c>
      <c r="F453" t="s">
        <v>7</v>
      </c>
      <c r="G453" s="2">
        <v>0.25</v>
      </c>
    </row>
    <row r="454" spans="1:7" x14ac:dyDescent="0.25">
      <c r="A454">
        <v>1</v>
      </c>
      <c r="B454" t="str">
        <f>"ANGIOLINI RENATO"</f>
        <v>ANGIOLINI RENATO</v>
      </c>
      <c r="C454" s="1">
        <v>45969</v>
      </c>
      <c r="D454" t="str">
        <f>"Assente il 08/11/2025"</f>
        <v>Assente il 08/11/2025</v>
      </c>
      <c r="E454" t="str">
        <f t="shared" si="41"/>
        <v xml:space="preserve"> </v>
      </c>
      <c r="F454" t="s">
        <v>7</v>
      </c>
    </row>
    <row r="455" spans="1:7" x14ac:dyDescent="0.25">
      <c r="A455">
        <v>24</v>
      </c>
      <c r="B455" t="str">
        <f>"BETTINI LORELLA"</f>
        <v>BETTINI LORELLA</v>
      </c>
      <c r="C455" s="1">
        <v>45969</v>
      </c>
      <c r="D455" t="str">
        <f>"Assente il 08/11/2025"</f>
        <v>Assente il 08/11/2025</v>
      </c>
      <c r="E455" t="str">
        <f t="shared" si="41"/>
        <v xml:space="preserve"> </v>
      </c>
      <c r="F455" t="s">
        <v>7</v>
      </c>
    </row>
    <row r="456" spans="1:7" x14ac:dyDescent="0.25">
      <c r="A456">
        <v>34</v>
      </c>
      <c r="B456" t="str">
        <f>"CAVACIOCCHI ANGELA"</f>
        <v>CAVACIOCCHI ANGELA</v>
      </c>
      <c r="C456" s="1">
        <v>45969</v>
      </c>
      <c r="D456" t="str">
        <f>"Assente il 08/11/2025"</f>
        <v>Assente il 08/11/2025</v>
      </c>
      <c r="E456" t="str">
        <f t="shared" si="41"/>
        <v xml:space="preserve"> </v>
      </c>
      <c r="F456" t="s">
        <v>7</v>
      </c>
    </row>
    <row r="457" spans="1:7" x14ac:dyDescent="0.25">
      <c r="A457">
        <v>42</v>
      </c>
      <c r="B457" t="str">
        <f>"CECCHETTI MASSIMO"</f>
        <v>CECCHETTI MASSIMO</v>
      </c>
      <c r="C457" s="1">
        <v>45969</v>
      </c>
      <c r="D457" t="str">
        <f>"Assente il 08/11/2025"</f>
        <v>Assente il 08/11/2025</v>
      </c>
      <c r="E457" t="str">
        <f t="shared" si="41"/>
        <v xml:space="preserve"> </v>
      </c>
      <c r="F457" t="s">
        <v>7</v>
      </c>
    </row>
    <row r="458" spans="1:7" x14ac:dyDescent="0.25">
      <c r="A458">
        <v>43</v>
      </c>
      <c r="B458" t="str">
        <f>"CECCHERINI SIMONA"</f>
        <v>CECCHERINI SIMONA</v>
      </c>
      <c r="C458" s="1">
        <v>45969</v>
      </c>
      <c r="D458" t="str">
        <f>"Assente il 08/11/2025"</f>
        <v>Assente il 08/11/2025</v>
      </c>
      <c r="E458" t="str">
        <f t="shared" si="41"/>
        <v xml:space="preserve"> </v>
      </c>
      <c r="F458" t="s">
        <v>7</v>
      </c>
    </row>
    <row r="459" spans="1:7" x14ac:dyDescent="0.25">
      <c r="A459">
        <v>49</v>
      </c>
      <c r="B459" t="str">
        <f>"CHELI SILVIA"</f>
        <v>CHELI SILVIA</v>
      </c>
      <c r="C459" s="1">
        <v>45969</v>
      </c>
      <c r="D459" t="str">
        <f>"Giorno di Riposo"</f>
        <v>Giorno di Riposo</v>
      </c>
      <c r="E459" t="str">
        <f t="shared" si="41"/>
        <v xml:space="preserve"> </v>
      </c>
      <c r="F459" t="s">
        <v>7</v>
      </c>
      <c r="G459" s="2">
        <v>0</v>
      </c>
    </row>
    <row r="460" spans="1:7" x14ac:dyDescent="0.25">
      <c r="A460">
        <v>73</v>
      </c>
      <c r="B460" t="str">
        <f>"FRANCI LUISELLA"</f>
        <v>FRANCI LUISELLA</v>
      </c>
      <c r="C460" s="1">
        <v>45969</v>
      </c>
      <c r="D460" t="str">
        <f t="shared" ref="D460:D480" si="42">"Assente il 08/11/2025"</f>
        <v>Assente il 08/11/2025</v>
      </c>
      <c r="E460" t="str">
        <f t="shared" si="41"/>
        <v xml:space="preserve"> </v>
      </c>
      <c r="F460" t="s">
        <v>7</v>
      </c>
    </row>
    <row r="461" spans="1:7" x14ac:dyDescent="0.25">
      <c r="A461">
        <v>74</v>
      </c>
      <c r="B461" t="str">
        <f>"FOCARDI LUCIA SILVIA"</f>
        <v>FOCARDI LUCIA SILVIA</v>
      </c>
      <c r="C461" s="1">
        <v>45969</v>
      </c>
      <c r="D461" t="str">
        <f t="shared" si="42"/>
        <v>Assente il 08/11/2025</v>
      </c>
      <c r="E461" t="str">
        <f t="shared" si="41"/>
        <v xml:space="preserve"> </v>
      </c>
      <c r="F461" t="s">
        <v>7</v>
      </c>
    </row>
    <row r="462" spans="1:7" x14ac:dyDescent="0.25">
      <c r="A462">
        <v>105</v>
      </c>
      <c r="B462" t="str">
        <f>"LONGHI ALESSIO"</f>
        <v>LONGHI ALESSIO</v>
      </c>
      <c r="C462" s="1">
        <v>45969</v>
      </c>
      <c r="D462" t="str">
        <f t="shared" si="42"/>
        <v>Assente il 08/11/2025</v>
      </c>
      <c r="E462" t="str">
        <f t="shared" si="41"/>
        <v xml:space="preserve"> </v>
      </c>
      <c r="F462" t="s">
        <v>7</v>
      </c>
    </row>
    <row r="463" spans="1:7" x14ac:dyDescent="0.25">
      <c r="A463">
        <v>137</v>
      </c>
      <c r="B463" t="str">
        <f>"PINZANI PILADE"</f>
        <v>PINZANI PILADE</v>
      </c>
      <c r="C463" s="1">
        <v>45969</v>
      </c>
      <c r="D463" t="str">
        <f t="shared" si="42"/>
        <v>Assente il 08/11/2025</v>
      </c>
      <c r="E463" t="str">
        <f t="shared" si="41"/>
        <v xml:space="preserve"> </v>
      </c>
      <c r="F463" t="s">
        <v>7</v>
      </c>
    </row>
    <row r="464" spans="1:7" x14ac:dyDescent="0.25">
      <c r="A464">
        <v>138</v>
      </c>
      <c r="B464" t="str">
        <f>"POGGIALI ALESSIO"</f>
        <v>POGGIALI ALESSIO</v>
      </c>
      <c r="C464" s="1">
        <v>45969</v>
      </c>
      <c r="D464" t="str">
        <f t="shared" si="42"/>
        <v>Assente il 08/11/2025</v>
      </c>
      <c r="E464" t="str">
        <f t="shared" si="41"/>
        <v xml:space="preserve"> </v>
      </c>
      <c r="F464" t="s">
        <v>7</v>
      </c>
    </row>
    <row r="465" spans="1:6" x14ac:dyDescent="0.25">
      <c r="A465">
        <v>140</v>
      </c>
      <c r="B465" t="str">
        <f>"RONDONI MANUELA"</f>
        <v>RONDONI MANUELA</v>
      </c>
      <c r="C465" s="1">
        <v>45969</v>
      </c>
      <c r="D465" t="str">
        <f t="shared" si="42"/>
        <v>Assente il 08/11/2025</v>
      </c>
      <c r="E465" t="str">
        <f t="shared" si="41"/>
        <v xml:space="preserve"> </v>
      </c>
      <c r="F465" t="s">
        <v>7</v>
      </c>
    </row>
    <row r="466" spans="1:6" x14ac:dyDescent="0.25">
      <c r="A466">
        <v>150</v>
      </c>
      <c r="B466" t="str">
        <f>"SARTI CRISTINA"</f>
        <v>SARTI CRISTINA</v>
      </c>
      <c r="C466" s="1">
        <v>45969</v>
      </c>
      <c r="D466" t="str">
        <f t="shared" si="42"/>
        <v>Assente il 08/11/2025</v>
      </c>
      <c r="E466" t="str">
        <f t="shared" si="41"/>
        <v xml:space="preserve"> </v>
      </c>
      <c r="F466" t="s">
        <v>7</v>
      </c>
    </row>
    <row r="467" spans="1:6" x14ac:dyDescent="0.25">
      <c r="A467">
        <v>164</v>
      </c>
      <c r="B467" t="str">
        <f>"TONELLI FRANCESCO"</f>
        <v>TONELLI FRANCESCO</v>
      </c>
      <c r="C467" s="1">
        <v>45969</v>
      </c>
      <c r="D467" t="str">
        <f t="shared" si="42"/>
        <v>Assente il 08/11/2025</v>
      </c>
      <c r="E467" t="str">
        <f t="shared" si="41"/>
        <v xml:space="preserve"> </v>
      </c>
      <c r="F467" t="s">
        <v>7</v>
      </c>
    </row>
    <row r="468" spans="1:6" x14ac:dyDescent="0.25">
      <c r="A468">
        <v>1178</v>
      </c>
      <c r="B468" t="str">
        <f>"SARTI SONIA"</f>
        <v>SARTI SONIA</v>
      </c>
      <c r="C468" s="1">
        <v>45969</v>
      </c>
      <c r="D468" t="str">
        <f t="shared" si="42"/>
        <v>Assente il 08/11/2025</v>
      </c>
      <c r="E468" t="str">
        <f t="shared" si="41"/>
        <v xml:space="preserve"> </v>
      </c>
      <c r="F468" t="s">
        <v>7</v>
      </c>
    </row>
    <row r="469" spans="1:6" x14ac:dyDescent="0.25">
      <c r="A469">
        <v>1345</v>
      </c>
      <c r="B469" t="str">
        <f>"CHELI ELENA"</f>
        <v>CHELI ELENA</v>
      </c>
      <c r="C469" s="1">
        <v>45969</v>
      </c>
      <c r="D469" t="str">
        <f t="shared" si="42"/>
        <v>Assente il 08/11/2025</v>
      </c>
      <c r="E469" t="str">
        <f t="shared" si="41"/>
        <v xml:space="preserve"> </v>
      </c>
      <c r="F469" t="s">
        <v>7</v>
      </c>
    </row>
    <row r="470" spans="1:6" x14ac:dyDescent="0.25">
      <c r="A470">
        <v>2000</v>
      </c>
      <c r="B470" t="str">
        <f>"PULITI STEFANIA"</f>
        <v>PULITI STEFANIA</v>
      </c>
      <c r="C470" s="1">
        <v>45969</v>
      </c>
      <c r="D470" t="str">
        <f t="shared" si="42"/>
        <v>Assente il 08/11/2025</v>
      </c>
      <c r="E470" t="str">
        <f t="shared" si="41"/>
        <v xml:space="preserve"> </v>
      </c>
      <c r="F470" t="s">
        <v>7</v>
      </c>
    </row>
    <row r="471" spans="1:6" x14ac:dyDescent="0.25">
      <c r="A471">
        <v>10023</v>
      </c>
      <c r="B471" t="str">
        <f>"FALLANI ANDREA"</f>
        <v>FALLANI ANDREA</v>
      </c>
      <c r="C471" s="1">
        <v>45969</v>
      </c>
      <c r="D471" t="str">
        <f t="shared" si="42"/>
        <v>Assente il 08/11/2025</v>
      </c>
      <c r="E471" t="str">
        <f t="shared" si="41"/>
        <v xml:space="preserve"> </v>
      </c>
      <c r="F471" t="s">
        <v>7</v>
      </c>
    </row>
    <row r="472" spans="1:6" x14ac:dyDescent="0.25">
      <c r="A472">
        <v>10024</v>
      </c>
      <c r="B472" t="str">
        <f>"AGLIETTI FILIPPO"</f>
        <v>AGLIETTI FILIPPO</v>
      </c>
      <c r="C472" s="1">
        <v>45969</v>
      </c>
      <c r="D472" t="str">
        <f t="shared" si="42"/>
        <v>Assente il 08/11/2025</v>
      </c>
      <c r="E472" t="str">
        <f t="shared" si="41"/>
        <v xml:space="preserve"> </v>
      </c>
      <c r="F472" t="s">
        <v>7</v>
      </c>
    </row>
    <row r="473" spans="1:6" x14ac:dyDescent="0.25">
      <c r="A473">
        <v>10025</v>
      </c>
      <c r="B473" t="str">
        <f>"GALGANI ILENIA"</f>
        <v>GALGANI ILENIA</v>
      </c>
      <c r="C473" s="1">
        <v>45969</v>
      </c>
      <c r="D473" t="str">
        <f t="shared" si="42"/>
        <v>Assente il 08/11/2025</v>
      </c>
      <c r="E473" t="str">
        <f t="shared" si="41"/>
        <v xml:space="preserve"> </v>
      </c>
      <c r="F473" t="s">
        <v>7</v>
      </c>
    </row>
    <row r="474" spans="1:6" x14ac:dyDescent="0.25">
      <c r="A474">
        <v>11014</v>
      </c>
      <c r="B474" t="str">
        <f>"BECATTINI MIRKO"</f>
        <v>BECATTINI MIRKO</v>
      </c>
      <c r="C474" s="1">
        <v>45969</v>
      </c>
      <c r="D474" t="str">
        <f t="shared" si="42"/>
        <v>Assente il 08/11/2025</v>
      </c>
      <c r="E474" t="str">
        <f t="shared" si="41"/>
        <v xml:space="preserve"> </v>
      </c>
      <c r="F474" t="s">
        <v>7</v>
      </c>
    </row>
    <row r="475" spans="1:6" x14ac:dyDescent="0.25">
      <c r="A475">
        <v>11016</v>
      </c>
      <c r="B475" t="str">
        <f>"BONDI ARIANNA"</f>
        <v>BONDI ARIANNA</v>
      </c>
      <c r="C475" s="1">
        <v>45969</v>
      </c>
      <c r="D475" t="str">
        <f t="shared" si="42"/>
        <v>Assente il 08/11/2025</v>
      </c>
      <c r="E475" t="str">
        <f t="shared" si="41"/>
        <v xml:space="preserve"> </v>
      </c>
      <c r="F475" t="s">
        <v>7</v>
      </c>
    </row>
    <row r="476" spans="1:6" x14ac:dyDescent="0.25">
      <c r="A476">
        <v>11022</v>
      </c>
      <c r="B476" t="str">
        <f>"CAVICCHI ANDREA"</f>
        <v>CAVICCHI ANDREA</v>
      </c>
      <c r="C476" s="1">
        <v>45969</v>
      </c>
      <c r="D476" t="str">
        <f t="shared" si="42"/>
        <v>Assente il 08/11/2025</v>
      </c>
      <c r="E476" t="str">
        <f t="shared" si="41"/>
        <v xml:space="preserve"> </v>
      </c>
      <c r="F476" t="s">
        <v>7</v>
      </c>
    </row>
    <row r="477" spans="1:6" x14ac:dyDescent="0.25">
      <c r="A477">
        <v>11023</v>
      </c>
      <c r="B477" t="str">
        <f>"SIRSI ELEONORA"</f>
        <v>SIRSI ELEONORA</v>
      </c>
      <c r="C477" s="1">
        <v>45969</v>
      </c>
      <c r="D477" t="str">
        <f t="shared" si="42"/>
        <v>Assente il 08/11/2025</v>
      </c>
      <c r="E477" t="str">
        <f t="shared" si="41"/>
        <v xml:space="preserve"> </v>
      </c>
      <c r="F477" t="s">
        <v>7</v>
      </c>
    </row>
    <row r="478" spans="1:6" x14ac:dyDescent="0.25">
      <c r="A478">
        <v>11024</v>
      </c>
      <c r="B478" t="str">
        <f>"FABBRI PAOLA"</f>
        <v>FABBRI PAOLA</v>
      </c>
      <c r="C478" s="1">
        <v>45969</v>
      </c>
      <c r="D478" t="str">
        <f t="shared" si="42"/>
        <v>Assente il 08/11/2025</v>
      </c>
      <c r="E478" t="str">
        <f t="shared" si="41"/>
        <v xml:space="preserve"> </v>
      </c>
      <c r="F478" t="s">
        <v>7</v>
      </c>
    </row>
    <row r="479" spans="1:6" x14ac:dyDescent="0.25">
      <c r="A479">
        <v>11025</v>
      </c>
      <c r="B479" t="str">
        <f>"ACQUAVIVA MARIANNA"</f>
        <v>ACQUAVIVA MARIANNA</v>
      </c>
      <c r="C479" s="1">
        <v>45969</v>
      </c>
      <c r="D479" t="str">
        <f t="shared" si="42"/>
        <v>Assente il 08/11/2025</v>
      </c>
      <c r="E479" t="str">
        <f t="shared" si="41"/>
        <v xml:space="preserve"> </v>
      </c>
      <c r="F479" t="s">
        <v>7</v>
      </c>
    </row>
    <row r="480" spans="1:6" x14ac:dyDescent="0.25">
      <c r="A480">
        <v>11030</v>
      </c>
      <c r="B480" t="str">
        <f>"CIOTOLI MARTA"</f>
        <v>CIOTOLI MARTA</v>
      </c>
      <c r="C480" s="1">
        <v>45969</v>
      </c>
      <c r="D480" t="str">
        <f t="shared" si="42"/>
        <v>Assente il 08/11/2025</v>
      </c>
      <c r="E480" t="str">
        <f t="shared" si="41"/>
        <v xml:space="preserve"> </v>
      </c>
      <c r="F480" t="s">
        <v>7</v>
      </c>
    </row>
    <row r="481" spans="1:7" x14ac:dyDescent="0.25">
      <c r="A481">
        <v>1</v>
      </c>
      <c r="B481" t="str">
        <f>"ANGIOLINI RENATO"</f>
        <v>ANGIOLINI RENATO</v>
      </c>
      <c r="C481" s="1">
        <v>45970</v>
      </c>
      <c r="D481" t="str">
        <f>"Assente il 09/11/2025"</f>
        <v>Assente il 09/11/2025</v>
      </c>
      <c r="E481" t="str">
        <f t="shared" si="41"/>
        <v xml:space="preserve"> </v>
      </c>
      <c r="F481" t="s">
        <v>7</v>
      </c>
    </row>
    <row r="482" spans="1:7" x14ac:dyDescent="0.25">
      <c r="A482">
        <v>24</v>
      </c>
      <c r="B482" t="str">
        <f>"BETTINI LORELLA"</f>
        <v>BETTINI LORELLA</v>
      </c>
      <c r="C482" s="1">
        <v>45970</v>
      </c>
      <c r="D482" t="str">
        <f>"Assente il 09/11/2025"</f>
        <v>Assente il 09/11/2025</v>
      </c>
      <c r="E482" t="str">
        <f t="shared" ref="E482:E508" si="43">" "</f>
        <v xml:space="preserve"> </v>
      </c>
      <c r="F482" t="s">
        <v>7</v>
      </c>
    </row>
    <row r="483" spans="1:7" x14ac:dyDescent="0.25">
      <c r="A483">
        <v>34</v>
      </c>
      <c r="B483" t="str">
        <f>"CAVACIOCCHI ANGELA"</f>
        <v>CAVACIOCCHI ANGELA</v>
      </c>
      <c r="C483" s="1">
        <v>45970</v>
      </c>
      <c r="D483" t="str">
        <f>"Assente il 09/11/2025"</f>
        <v>Assente il 09/11/2025</v>
      </c>
      <c r="E483" t="str">
        <f t="shared" si="43"/>
        <v xml:space="preserve"> </v>
      </c>
      <c r="F483" t="s">
        <v>7</v>
      </c>
    </row>
    <row r="484" spans="1:7" x14ac:dyDescent="0.25">
      <c r="A484">
        <v>42</v>
      </c>
      <c r="B484" t="str">
        <f>"CECCHETTI MASSIMO"</f>
        <v>CECCHETTI MASSIMO</v>
      </c>
      <c r="C484" s="1">
        <v>45970</v>
      </c>
      <c r="D484" t="str">
        <f>"Assente il 09/11/2025"</f>
        <v>Assente il 09/11/2025</v>
      </c>
      <c r="E484" t="str">
        <f t="shared" si="43"/>
        <v xml:space="preserve"> </v>
      </c>
      <c r="F484" t="s">
        <v>7</v>
      </c>
    </row>
    <row r="485" spans="1:7" x14ac:dyDescent="0.25">
      <c r="A485">
        <v>43</v>
      </c>
      <c r="B485" t="str">
        <f>"CECCHERINI SIMONA"</f>
        <v>CECCHERINI SIMONA</v>
      </c>
      <c r="C485" s="1">
        <v>45970</v>
      </c>
      <c r="D485" t="str">
        <f>"Assente il 09/11/2025"</f>
        <v>Assente il 09/11/2025</v>
      </c>
      <c r="E485" t="str">
        <f t="shared" si="43"/>
        <v xml:space="preserve"> </v>
      </c>
      <c r="F485" t="s">
        <v>7</v>
      </c>
    </row>
    <row r="486" spans="1:7" x14ac:dyDescent="0.25">
      <c r="A486">
        <v>49</v>
      </c>
      <c r="B486" t="str">
        <f>"CHELI SILVIA"</f>
        <v>CHELI SILVIA</v>
      </c>
      <c r="C486" s="1">
        <v>45970</v>
      </c>
      <c r="D486" t="str">
        <f>"Giorno di Riposo"</f>
        <v>Giorno di Riposo</v>
      </c>
      <c r="E486" t="str">
        <f t="shared" si="43"/>
        <v xml:space="preserve"> </v>
      </c>
      <c r="F486" t="s">
        <v>7</v>
      </c>
      <c r="G486" s="2">
        <v>0</v>
      </c>
    </row>
    <row r="487" spans="1:7" x14ac:dyDescent="0.25">
      <c r="A487">
        <v>73</v>
      </c>
      <c r="B487" t="str">
        <f>"FRANCI LUISELLA"</f>
        <v>FRANCI LUISELLA</v>
      </c>
      <c r="C487" s="1">
        <v>45970</v>
      </c>
      <c r="D487" t="str">
        <f t="shared" ref="D487:D507" si="44">"Assente il 09/11/2025"</f>
        <v>Assente il 09/11/2025</v>
      </c>
      <c r="E487" t="str">
        <f t="shared" si="43"/>
        <v xml:space="preserve"> </v>
      </c>
      <c r="F487" t="s">
        <v>7</v>
      </c>
    </row>
    <row r="488" spans="1:7" x14ac:dyDescent="0.25">
      <c r="A488">
        <v>74</v>
      </c>
      <c r="B488" t="str">
        <f>"FOCARDI LUCIA SILVIA"</f>
        <v>FOCARDI LUCIA SILVIA</v>
      </c>
      <c r="C488" s="1">
        <v>45970</v>
      </c>
      <c r="D488" t="str">
        <f t="shared" si="44"/>
        <v>Assente il 09/11/2025</v>
      </c>
      <c r="E488" t="str">
        <f t="shared" si="43"/>
        <v xml:space="preserve"> </v>
      </c>
      <c r="F488" t="s">
        <v>7</v>
      </c>
    </row>
    <row r="489" spans="1:7" x14ac:dyDescent="0.25">
      <c r="A489">
        <v>105</v>
      </c>
      <c r="B489" t="str">
        <f>"LONGHI ALESSIO"</f>
        <v>LONGHI ALESSIO</v>
      </c>
      <c r="C489" s="1">
        <v>45970</v>
      </c>
      <c r="D489" t="str">
        <f t="shared" si="44"/>
        <v>Assente il 09/11/2025</v>
      </c>
      <c r="E489" t="str">
        <f t="shared" si="43"/>
        <v xml:space="preserve"> </v>
      </c>
      <c r="F489" t="s">
        <v>7</v>
      </c>
    </row>
    <row r="490" spans="1:7" x14ac:dyDescent="0.25">
      <c r="A490">
        <v>137</v>
      </c>
      <c r="B490" t="str">
        <f>"PINZANI PILADE"</f>
        <v>PINZANI PILADE</v>
      </c>
      <c r="C490" s="1">
        <v>45970</v>
      </c>
      <c r="D490" t="str">
        <f t="shared" si="44"/>
        <v>Assente il 09/11/2025</v>
      </c>
      <c r="E490" t="str">
        <f t="shared" si="43"/>
        <v xml:space="preserve"> </v>
      </c>
      <c r="F490" t="s">
        <v>7</v>
      </c>
    </row>
    <row r="491" spans="1:7" x14ac:dyDescent="0.25">
      <c r="A491">
        <v>138</v>
      </c>
      <c r="B491" t="str">
        <f>"POGGIALI ALESSIO"</f>
        <v>POGGIALI ALESSIO</v>
      </c>
      <c r="C491" s="1">
        <v>45970</v>
      </c>
      <c r="D491" t="str">
        <f t="shared" si="44"/>
        <v>Assente il 09/11/2025</v>
      </c>
      <c r="E491" t="str">
        <f t="shared" si="43"/>
        <v xml:space="preserve"> </v>
      </c>
      <c r="F491" t="s">
        <v>7</v>
      </c>
    </row>
    <row r="492" spans="1:7" x14ac:dyDescent="0.25">
      <c r="A492">
        <v>140</v>
      </c>
      <c r="B492" t="str">
        <f>"RONDONI MANUELA"</f>
        <v>RONDONI MANUELA</v>
      </c>
      <c r="C492" s="1">
        <v>45970</v>
      </c>
      <c r="D492" t="str">
        <f t="shared" si="44"/>
        <v>Assente il 09/11/2025</v>
      </c>
      <c r="E492" t="str">
        <f t="shared" si="43"/>
        <v xml:space="preserve"> </v>
      </c>
      <c r="F492" t="s">
        <v>7</v>
      </c>
    </row>
    <row r="493" spans="1:7" x14ac:dyDescent="0.25">
      <c r="A493">
        <v>150</v>
      </c>
      <c r="B493" t="str">
        <f>"SARTI CRISTINA"</f>
        <v>SARTI CRISTINA</v>
      </c>
      <c r="C493" s="1">
        <v>45970</v>
      </c>
      <c r="D493" t="str">
        <f t="shared" si="44"/>
        <v>Assente il 09/11/2025</v>
      </c>
      <c r="E493" t="str">
        <f t="shared" si="43"/>
        <v xml:space="preserve"> </v>
      </c>
      <c r="F493" t="s">
        <v>7</v>
      </c>
    </row>
    <row r="494" spans="1:7" x14ac:dyDescent="0.25">
      <c r="A494">
        <v>164</v>
      </c>
      <c r="B494" t="str">
        <f>"TONELLI FRANCESCO"</f>
        <v>TONELLI FRANCESCO</v>
      </c>
      <c r="C494" s="1">
        <v>45970</v>
      </c>
      <c r="D494" t="str">
        <f t="shared" si="44"/>
        <v>Assente il 09/11/2025</v>
      </c>
      <c r="E494" t="str">
        <f t="shared" si="43"/>
        <v xml:space="preserve"> </v>
      </c>
      <c r="F494" t="s">
        <v>7</v>
      </c>
    </row>
    <row r="495" spans="1:7" x14ac:dyDescent="0.25">
      <c r="A495">
        <v>1178</v>
      </c>
      <c r="B495" t="str">
        <f>"SARTI SONIA"</f>
        <v>SARTI SONIA</v>
      </c>
      <c r="C495" s="1">
        <v>45970</v>
      </c>
      <c r="D495" t="str">
        <f t="shared" si="44"/>
        <v>Assente il 09/11/2025</v>
      </c>
      <c r="E495" t="str">
        <f t="shared" si="43"/>
        <v xml:space="preserve"> </v>
      </c>
      <c r="F495" t="s">
        <v>7</v>
      </c>
    </row>
    <row r="496" spans="1:7" x14ac:dyDescent="0.25">
      <c r="A496">
        <v>1345</v>
      </c>
      <c r="B496" t="str">
        <f>"CHELI ELENA"</f>
        <v>CHELI ELENA</v>
      </c>
      <c r="C496" s="1">
        <v>45970</v>
      </c>
      <c r="D496" t="str">
        <f t="shared" si="44"/>
        <v>Assente il 09/11/2025</v>
      </c>
      <c r="E496" t="str">
        <f t="shared" si="43"/>
        <v xml:space="preserve"> </v>
      </c>
      <c r="F496" t="s">
        <v>7</v>
      </c>
    </row>
    <row r="497" spans="1:7" x14ac:dyDescent="0.25">
      <c r="A497">
        <v>2000</v>
      </c>
      <c r="B497" t="str">
        <f>"PULITI STEFANIA"</f>
        <v>PULITI STEFANIA</v>
      </c>
      <c r="C497" s="1">
        <v>45970</v>
      </c>
      <c r="D497" t="str">
        <f t="shared" si="44"/>
        <v>Assente il 09/11/2025</v>
      </c>
      <c r="E497" t="str">
        <f t="shared" si="43"/>
        <v xml:space="preserve"> </v>
      </c>
      <c r="F497" t="s">
        <v>7</v>
      </c>
    </row>
    <row r="498" spans="1:7" x14ac:dyDescent="0.25">
      <c r="A498">
        <v>10023</v>
      </c>
      <c r="B498" t="str">
        <f>"FALLANI ANDREA"</f>
        <v>FALLANI ANDREA</v>
      </c>
      <c r="C498" s="1">
        <v>45970</v>
      </c>
      <c r="D498" t="str">
        <f t="shared" si="44"/>
        <v>Assente il 09/11/2025</v>
      </c>
      <c r="E498" t="str">
        <f t="shared" si="43"/>
        <v xml:space="preserve"> </v>
      </c>
      <c r="F498" t="s">
        <v>7</v>
      </c>
    </row>
    <row r="499" spans="1:7" x14ac:dyDescent="0.25">
      <c r="A499">
        <v>10024</v>
      </c>
      <c r="B499" t="str">
        <f>"AGLIETTI FILIPPO"</f>
        <v>AGLIETTI FILIPPO</v>
      </c>
      <c r="C499" s="1">
        <v>45970</v>
      </c>
      <c r="D499" t="str">
        <f t="shared" si="44"/>
        <v>Assente il 09/11/2025</v>
      </c>
      <c r="E499" t="str">
        <f t="shared" si="43"/>
        <v xml:space="preserve"> </v>
      </c>
      <c r="F499" t="s">
        <v>7</v>
      </c>
    </row>
    <row r="500" spans="1:7" x14ac:dyDescent="0.25">
      <c r="A500">
        <v>10025</v>
      </c>
      <c r="B500" t="str">
        <f>"GALGANI ILENIA"</f>
        <v>GALGANI ILENIA</v>
      </c>
      <c r="C500" s="1">
        <v>45970</v>
      </c>
      <c r="D500" t="str">
        <f t="shared" si="44"/>
        <v>Assente il 09/11/2025</v>
      </c>
      <c r="E500" t="str">
        <f t="shared" si="43"/>
        <v xml:space="preserve"> </v>
      </c>
      <c r="F500" t="s">
        <v>7</v>
      </c>
    </row>
    <row r="501" spans="1:7" x14ac:dyDescent="0.25">
      <c r="A501">
        <v>11014</v>
      </c>
      <c r="B501" t="str">
        <f>"BECATTINI MIRKO"</f>
        <v>BECATTINI MIRKO</v>
      </c>
      <c r="C501" s="1">
        <v>45970</v>
      </c>
      <c r="D501" t="str">
        <f t="shared" si="44"/>
        <v>Assente il 09/11/2025</v>
      </c>
      <c r="E501" t="str">
        <f t="shared" si="43"/>
        <v xml:space="preserve"> </v>
      </c>
      <c r="F501" t="s">
        <v>7</v>
      </c>
    </row>
    <row r="502" spans="1:7" x14ac:dyDescent="0.25">
      <c r="A502">
        <v>11016</v>
      </c>
      <c r="B502" t="str">
        <f>"BONDI ARIANNA"</f>
        <v>BONDI ARIANNA</v>
      </c>
      <c r="C502" s="1">
        <v>45970</v>
      </c>
      <c r="D502" t="str">
        <f t="shared" si="44"/>
        <v>Assente il 09/11/2025</v>
      </c>
      <c r="E502" t="str">
        <f t="shared" si="43"/>
        <v xml:space="preserve"> </v>
      </c>
      <c r="F502" t="s">
        <v>7</v>
      </c>
    </row>
    <row r="503" spans="1:7" x14ac:dyDescent="0.25">
      <c r="A503">
        <v>11022</v>
      </c>
      <c r="B503" t="str">
        <f>"CAVICCHI ANDREA"</f>
        <v>CAVICCHI ANDREA</v>
      </c>
      <c r="C503" s="1">
        <v>45970</v>
      </c>
      <c r="D503" t="str">
        <f t="shared" si="44"/>
        <v>Assente il 09/11/2025</v>
      </c>
      <c r="E503" t="str">
        <f t="shared" si="43"/>
        <v xml:space="preserve"> </v>
      </c>
      <c r="F503" t="s">
        <v>7</v>
      </c>
    </row>
    <row r="504" spans="1:7" x14ac:dyDescent="0.25">
      <c r="A504">
        <v>11023</v>
      </c>
      <c r="B504" t="str">
        <f>"SIRSI ELEONORA"</f>
        <v>SIRSI ELEONORA</v>
      </c>
      <c r="C504" s="1">
        <v>45970</v>
      </c>
      <c r="D504" t="str">
        <f t="shared" si="44"/>
        <v>Assente il 09/11/2025</v>
      </c>
      <c r="E504" t="str">
        <f t="shared" si="43"/>
        <v xml:space="preserve"> </v>
      </c>
      <c r="F504" t="s">
        <v>7</v>
      </c>
    </row>
    <row r="505" spans="1:7" x14ac:dyDescent="0.25">
      <c r="A505">
        <v>11024</v>
      </c>
      <c r="B505" t="str">
        <f>"FABBRI PAOLA"</f>
        <v>FABBRI PAOLA</v>
      </c>
      <c r="C505" s="1">
        <v>45970</v>
      </c>
      <c r="D505" t="str">
        <f t="shared" si="44"/>
        <v>Assente il 09/11/2025</v>
      </c>
      <c r="E505" t="str">
        <f t="shared" si="43"/>
        <v xml:space="preserve"> </v>
      </c>
      <c r="F505" t="s">
        <v>7</v>
      </c>
    </row>
    <row r="506" spans="1:7" x14ac:dyDescent="0.25">
      <c r="A506">
        <v>11025</v>
      </c>
      <c r="B506" t="str">
        <f>"ACQUAVIVA MARIANNA"</f>
        <v>ACQUAVIVA MARIANNA</v>
      </c>
      <c r="C506" s="1">
        <v>45970</v>
      </c>
      <c r="D506" t="str">
        <f t="shared" si="44"/>
        <v>Assente il 09/11/2025</v>
      </c>
      <c r="E506" t="str">
        <f t="shared" si="43"/>
        <v xml:space="preserve"> </v>
      </c>
      <c r="F506" t="s">
        <v>7</v>
      </c>
    </row>
    <row r="507" spans="1:7" x14ac:dyDescent="0.25">
      <c r="A507">
        <v>11030</v>
      </c>
      <c r="B507" t="str">
        <f>"CIOTOLI MARTA"</f>
        <v>CIOTOLI MARTA</v>
      </c>
      <c r="C507" s="1">
        <v>45970</v>
      </c>
      <c r="D507" t="str">
        <f t="shared" si="44"/>
        <v>Assente il 09/11/2025</v>
      </c>
      <c r="E507" t="str">
        <f t="shared" si="43"/>
        <v xml:space="preserve"> </v>
      </c>
      <c r="F507" t="s">
        <v>7</v>
      </c>
    </row>
    <row r="508" spans="1:7" x14ac:dyDescent="0.25">
      <c r="A508">
        <v>1</v>
      </c>
      <c r="B508" t="str">
        <f>"ANGIOLINI RENATO"</f>
        <v>ANGIOLINI RENATO</v>
      </c>
      <c r="C508" s="1">
        <v>45971</v>
      </c>
      <c r="D508" t="str">
        <f t="shared" ref="D508:D519" si="45">"Assente il 10/11/2025"</f>
        <v>Assente il 10/11/2025</v>
      </c>
      <c r="E508" t="str">
        <f t="shared" si="43"/>
        <v xml:space="preserve"> </v>
      </c>
      <c r="F508" t="s">
        <v>7</v>
      </c>
      <c r="G508" s="2">
        <v>0.25</v>
      </c>
    </row>
    <row r="509" spans="1:7" x14ac:dyDescent="0.25">
      <c r="A509">
        <v>43</v>
      </c>
      <c r="B509" t="str">
        <f>"CECCHERINI SIMONA"</f>
        <v>CECCHERINI SIMONA</v>
      </c>
      <c r="C509" s="1">
        <v>45971</v>
      </c>
      <c r="D509" t="str">
        <f t="shared" si="45"/>
        <v>Assente il 10/11/2025</v>
      </c>
      <c r="E509" t="str">
        <f>"5027 SMART WORKING"</f>
        <v>5027 SMART WORKING</v>
      </c>
      <c r="F509" t="s">
        <v>7</v>
      </c>
      <c r="G509" s="2">
        <v>0.25</v>
      </c>
    </row>
    <row r="510" spans="1:7" x14ac:dyDescent="0.25">
      <c r="A510">
        <v>73</v>
      </c>
      <c r="B510" t="str">
        <f>"FRANCI LUISELLA"</f>
        <v>FRANCI LUISELLA</v>
      </c>
      <c r="C510" s="1">
        <v>45971</v>
      </c>
      <c r="D510" t="str">
        <f t="shared" si="45"/>
        <v>Assente il 10/11/2025</v>
      </c>
      <c r="E510" t="str">
        <f>" "</f>
        <v xml:space="preserve"> </v>
      </c>
      <c r="F510" t="s">
        <v>7</v>
      </c>
      <c r="G510" s="2">
        <v>0.25</v>
      </c>
    </row>
    <row r="511" spans="1:7" x14ac:dyDescent="0.25">
      <c r="A511">
        <v>137</v>
      </c>
      <c r="B511" t="str">
        <f>"PINZANI PILADE"</f>
        <v>PINZANI PILADE</v>
      </c>
      <c r="C511" s="1">
        <v>45971</v>
      </c>
      <c r="D511" t="str">
        <f t="shared" si="45"/>
        <v>Assente il 10/11/2025</v>
      </c>
      <c r="E511" t="str">
        <f>"1000 FERIE"</f>
        <v>1000 FERIE</v>
      </c>
      <c r="F511" t="s">
        <v>7</v>
      </c>
      <c r="G511" s="2">
        <v>0.25</v>
      </c>
    </row>
    <row r="512" spans="1:7" x14ac:dyDescent="0.25">
      <c r="A512">
        <v>140</v>
      </c>
      <c r="B512" t="str">
        <f>"RONDONI MANUELA"</f>
        <v>RONDONI MANUELA</v>
      </c>
      <c r="C512" s="1">
        <v>45971</v>
      </c>
      <c r="D512" t="str">
        <f t="shared" si="45"/>
        <v>Assente il 10/11/2025</v>
      </c>
      <c r="E512" t="str">
        <f>"1000 FERIE"</f>
        <v>1000 FERIE</v>
      </c>
      <c r="F512" t="s">
        <v>7</v>
      </c>
      <c r="G512" s="2">
        <v>0.20833333333333334</v>
      </c>
    </row>
    <row r="513" spans="1:7" x14ac:dyDescent="0.25">
      <c r="A513">
        <v>150</v>
      </c>
      <c r="B513" t="str">
        <f>"SARTI CRISTINA"</f>
        <v>SARTI CRISTINA</v>
      </c>
      <c r="C513" s="1">
        <v>45971</v>
      </c>
      <c r="D513" t="str">
        <f t="shared" si="45"/>
        <v>Assente il 10/11/2025</v>
      </c>
      <c r="E513" t="str">
        <f>" "</f>
        <v xml:space="preserve"> </v>
      </c>
      <c r="F513" t="s">
        <v>7</v>
      </c>
      <c r="G513" s="2">
        <v>0.25</v>
      </c>
    </row>
    <row r="514" spans="1:7" x14ac:dyDescent="0.25">
      <c r="A514">
        <v>1345</v>
      </c>
      <c r="B514" t="str">
        <f>"CHELI ELENA"</f>
        <v>CHELI ELENA</v>
      </c>
      <c r="C514" s="1">
        <v>45971</v>
      </c>
      <c r="D514" t="str">
        <f t="shared" si="45"/>
        <v>Assente il 10/11/2025</v>
      </c>
      <c r="E514" t="str">
        <f>"5044 RECUPERO SEGGI ELETT. FESTIVITA' NON GODUTE"</f>
        <v>5044 RECUPERO SEGGI ELETT. FESTIVITA' NON GODUTE</v>
      </c>
      <c r="F514" t="s">
        <v>7</v>
      </c>
      <c r="G514" s="2">
        <v>0.25</v>
      </c>
    </row>
    <row r="515" spans="1:7" x14ac:dyDescent="0.25">
      <c r="A515">
        <v>10023</v>
      </c>
      <c r="B515" t="str">
        <f>"FALLANI ANDREA"</f>
        <v>FALLANI ANDREA</v>
      </c>
      <c r="C515" s="1">
        <v>45971</v>
      </c>
      <c r="D515" t="str">
        <f t="shared" si="45"/>
        <v>Assente il 10/11/2025</v>
      </c>
      <c r="E515" t="str">
        <f>" "</f>
        <v xml:space="preserve"> </v>
      </c>
      <c r="F515" t="s">
        <v>7</v>
      </c>
      <c r="G515" s="2">
        <v>0.25</v>
      </c>
    </row>
    <row r="516" spans="1:7" x14ac:dyDescent="0.25">
      <c r="A516">
        <v>10025</v>
      </c>
      <c r="B516" t="str">
        <f>"GALGANI ILENIA"</f>
        <v>GALGANI ILENIA</v>
      </c>
      <c r="C516" s="1">
        <v>45971</v>
      </c>
      <c r="D516" t="str">
        <f t="shared" si="45"/>
        <v>Assente il 10/11/2025</v>
      </c>
      <c r="E516" t="str">
        <f>"1000 FERIE"</f>
        <v>1000 FERIE</v>
      </c>
      <c r="F516" t="s">
        <v>7</v>
      </c>
      <c r="G516" s="2">
        <v>0.25</v>
      </c>
    </row>
    <row r="517" spans="1:7" x14ac:dyDescent="0.25">
      <c r="A517">
        <v>11022</v>
      </c>
      <c r="B517" t="str">
        <f>"CAVICCHI ANDREA"</f>
        <v>CAVICCHI ANDREA</v>
      </c>
      <c r="C517" s="1">
        <v>45971</v>
      </c>
      <c r="D517" t="str">
        <f t="shared" si="45"/>
        <v>Assente il 10/11/2025</v>
      </c>
      <c r="E517" t="str">
        <f>" "</f>
        <v xml:space="preserve"> </v>
      </c>
      <c r="F517" t="s">
        <v>7</v>
      </c>
      <c r="G517" s="2">
        <v>0.25</v>
      </c>
    </row>
    <row r="518" spans="1:7" x14ac:dyDescent="0.25">
      <c r="A518">
        <v>11023</v>
      </c>
      <c r="B518" t="str">
        <f>"SIRSI ELEONORA"</f>
        <v>SIRSI ELEONORA</v>
      </c>
      <c r="C518" s="1">
        <v>45971</v>
      </c>
      <c r="D518" t="str">
        <f t="shared" si="45"/>
        <v>Assente il 10/11/2025</v>
      </c>
      <c r="E518" t="str">
        <f>" "</f>
        <v xml:space="preserve"> </v>
      </c>
      <c r="F518" t="s">
        <v>7</v>
      </c>
      <c r="G518" s="2">
        <v>0.25</v>
      </c>
    </row>
    <row r="519" spans="1:7" x14ac:dyDescent="0.25">
      <c r="A519">
        <v>11025</v>
      </c>
      <c r="B519" t="str">
        <f>"ACQUAVIVA MARIANNA"</f>
        <v>ACQUAVIVA MARIANNA</v>
      </c>
      <c r="C519" s="1">
        <v>45971</v>
      </c>
      <c r="D519" t="str">
        <f t="shared" si="45"/>
        <v>Assente il 10/11/2025</v>
      </c>
      <c r="E519" t="str">
        <f>"1000 FERIE"</f>
        <v>1000 FERIE</v>
      </c>
      <c r="F519" t="s">
        <v>7</v>
      </c>
      <c r="G519" s="2">
        <v>0.25</v>
      </c>
    </row>
    <row r="520" spans="1:7" x14ac:dyDescent="0.25">
      <c r="A520">
        <v>1</v>
      </c>
      <c r="B520" t="str">
        <f>"ANGIOLINI RENATO"</f>
        <v>ANGIOLINI RENATO</v>
      </c>
      <c r="C520" s="1">
        <v>45972</v>
      </c>
      <c r="D520" t="str">
        <f t="shared" ref="D520:D546" si="46">"Giorno Festivo"</f>
        <v>Giorno Festivo</v>
      </c>
      <c r="E520" t="str">
        <f t="shared" ref="E520:E559" si="47">" "</f>
        <v xml:space="preserve"> </v>
      </c>
      <c r="F520" t="s">
        <v>7</v>
      </c>
    </row>
    <row r="521" spans="1:7" x14ac:dyDescent="0.25">
      <c r="A521">
        <v>24</v>
      </c>
      <c r="B521" t="str">
        <f>"BETTINI LORELLA"</f>
        <v>BETTINI LORELLA</v>
      </c>
      <c r="C521" s="1">
        <v>45972</v>
      </c>
      <c r="D521" t="str">
        <f t="shared" si="46"/>
        <v>Giorno Festivo</v>
      </c>
      <c r="E521" t="str">
        <f t="shared" si="47"/>
        <v xml:space="preserve"> </v>
      </c>
      <c r="F521" t="s">
        <v>7</v>
      </c>
    </row>
    <row r="522" spans="1:7" x14ac:dyDescent="0.25">
      <c r="A522">
        <v>34</v>
      </c>
      <c r="B522" t="str">
        <f>"CAVACIOCCHI ANGELA"</f>
        <v>CAVACIOCCHI ANGELA</v>
      </c>
      <c r="C522" s="1">
        <v>45972</v>
      </c>
      <c r="D522" t="str">
        <f t="shared" si="46"/>
        <v>Giorno Festivo</v>
      </c>
      <c r="E522" t="str">
        <f t="shared" si="47"/>
        <v xml:space="preserve"> </v>
      </c>
      <c r="F522" t="s">
        <v>7</v>
      </c>
    </row>
    <row r="523" spans="1:7" x14ac:dyDescent="0.25">
      <c r="A523">
        <v>42</v>
      </c>
      <c r="B523" t="str">
        <f>"CECCHETTI MASSIMO"</f>
        <v>CECCHETTI MASSIMO</v>
      </c>
      <c r="C523" s="1">
        <v>45972</v>
      </c>
      <c r="D523" t="str">
        <f t="shared" si="46"/>
        <v>Giorno Festivo</v>
      </c>
      <c r="E523" t="str">
        <f t="shared" si="47"/>
        <v xml:space="preserve"> </v>
      </c>
      <c r="F523" t="s">
        <v>7</v>
      </c>
    </row>
    <row r="524" spans="1:7" x14ac:dyDescent="0.25">
      <c r="A524">
        <v>48</v>
      </c>
      <c r="B524" t="str">
        <f>"CRESCIOLI PAOLO"</f>
        <v>CRESCIOLI PAOLO</v>
      </c>
      <c r="C524" s="1">
        <v>45972</v>
      </c>
      <c r="D524" t="str">
        <f t="shared" si="46"/>
        <v>Giorno Festivo</v>
      </c>
      <c r="E524" t="str">
        <f t="shared" si="47"/>
        <v xml:space="preserve"> </v>
      </c>
      <c r="F524" t="s">
        <v>7</v>
      </c>
    </row>
    <row r="525" spans="1:7" x14ac:dyDescent="0.25">
      <c r="A525">
        <v>49</v>
      </c>
      <c r="B525" t="str">
        <f>"CHELI SILVIA"</f>
        <v>CHELI SILVIA</v>
      </c>
      <c r="C525" s="1">
        <v>45972</v>
      </c>
      <c r="D525" t="str">
        <f t="shared" si="46"/>
        <v>Giorno Festivo</v>
      </c>
      <c r="E525" t="str">
        <f t="shared" si="47"/>
        <v xml:space="preserve"> </v>
      </c>
      <c r="F525" t="s">
        <v>7</v>
      </c>
      <c r="G525" s="2">
        <v>0.16666666666666666</v>
      </c>
    </row>
    <row r="526" spans="1:7" x14ac:dyDescent="0.25">
      <c r="A526">
        <v>73</v>
      </c>
      <c r="B526" t="str">
        <f>"FRANCI LUISELLA"</f>
        <v>FRANCI LUISELLA</v>
      </c>
      <c r="C526" s="1">
        <v>45972</v>
      </c>
      <c r="D526" t="str">
        <f t="shared" si="46"/>
        <v>Giorno Festivo</v>
      </c>
      <c r="E526" t="str">
        <f t="shared" si="47"/>
        <v xml:space="preserve"> </v>
      </c>
      <c r="F526" t="s">
        <v>7</v>
      </c>
      <c r="G526" s="2">
        <v>0.25</v>
      </c>
    </row>
    <row r="527" spans="1:7" x14ac:dyDescent="0.25">
      <c r="A527">
        <v>74</v>
      </c>
      <c r="B527" t="str">
        <f>"FOCARDI LUCIA SILVIA"</f>
        <v>FOCARDI LUCIA SILVIA</v>
      </c>
      <c r="C527" s="1">
        <v>45972</v>
      </c>
      <c r="D527" t="str">
        <f t="shared" si="46"/>
        <v>Giorno Festivo</v>
      </c>
      <c r="E527" t="str">
        <f t="shared" si="47"/>
        <v xml:space="preserve"> </v>
      </c>
      <c r="F527" t="s">
        <v>7</v>
      </c>
    </row>
    <row r="528" spans="1:7" x14ac:dyDescent="0.25">
      <c r="A528">
        <v>105</v>
      </c>
      <c r="B528" t="str">
        <f>"LONGHI ALESSIO"</f>
        <v>LONGHI ALESSIO</v>
      </c>
      <c r="C528" s="1">
        <v>45972</v>
      </c>
      <c r="D528" t="str">
        <f t="shared" si="46"/>
        <v>Giorno Festivo</v>
      </c>
      <c r="E528" t="str">
        <f t="shared" si="47"/>
        <v xml:space="preserve"> </v>
      </c>
      <c r="F528" t="s">
        <v>7</v>
      </c>
    </row>
    <row r="529" spans="1:7" x14ac:dyDescent="0.25">
      <c r="A529">
        <v>137</v>
      </c>
      <c r="B529" t="str">
        <f>"PINZANI PILADE"</f>
        <v>PINZANI PILADE</v>
      </c>
      <c r="C529" s="1">
        <v>45972</v>
      </c>
      <c r="D529" t="str">
        <f t="shared" si="46"/>
        <v>Giorno Festivo</v>
      </c>
      <c r="E529" t="str">
        <f t="shared" si="47"/>
        <v xml:space="preserve"> </v>
      </c>
      <c r="F529" t="s">
        <v>7</v>
      </c>
    </row>
    <row r="530" spans="1:7" x14ac:dyDescent="0.25">
      <c r="A530">
        <v>138</v>
      </c>
      <c r="B530" t="str">
        <f>"POGGIALI ALESSIO"</f>
        <v>POGGIALI ALESSIO</v>
      </c>
      <c r="C530" s="1">
        <v>45972</v>
      </c>
      <c r="D530" t="str">
        <f t="shared" si="46"/>
        <v>Giorno Festivo</v>
      </c>
      <c r="E530" t="str">
        <f t="shared" si="47"/>
        <v xml:space="preserve"> </v>
      </c>
      <c r="F530" t="s">
        <v>7</v>
      </c>
    </row>
    <row r="531" spans="1:7" x14ac:dyDescent="0.25">
      <c r="A531">
        <v>140</v>
      </c>
      <c r="B531" t="str">
        <f>"RONDONI MANUELA"</f>
        <v>RONDONI MANUELA</v>
      </c>
      <c r="C531" s="1">
        <v>45972</v>
      </c>
      <c r="D531" t="str">
        <f t="shared" si="46"/>
        <v>Giorno Festivo</v>
      </c>
      <c r="E531" t="str">
        <f t="shared" si="47"/>
        <v xml:space="preserve"> </v>
      </c>
      <c r="F531" t="s">
        <v>7</v>
      </c>
    </row>
    <row r="532" spans="1:7" x14ac:dyDescent="0.25">
      <c r="A532">
        <v>150</v>
      </c>
      <c r="B532" t="str">
        <f>"SARTI CRISTINA"</f>
        <v>SARTI CRISTINA</v>
      </c>
      <c r="C532" s="1">
        <v>45972</v>
      </c>
      <c r="D532" t="str">
        <f t="shared" si="46"/>
        <v>Giorno Festivo</v>
      </c>
      <c r="E532" t="str">
        <f t="shared" si="47"/>
        <v xml:space="preserve"> </v>
      </c>
      <c r="F532" t="s">
        <v>7</v>
      </c>
    </row>
    <row r="533" spans="1:7" x14ac:dyDescent="0.25">
      <c r="A533">
        <v>164</v>
      </c>
      <c r="B533" t="str">
        <f>"TONELLI FRANCESCO"</f>
        <v>TONELLI FRANCESCO</v>
      </c>
      <c r="C533" s="1">
        <v>45972</v>
      </c>
      <c r="D533" t="str">
        <f t="shared" si="46"/>
        <v>Giorno Festivo</v>
      </c>
      <c r="E533" t="str">
        <f t="shared" si="47"/>
        <v xml:space="preserve"> </v>
      </c>
      <c r="F533" t="s">
        <v>7</v>
      </c>
    </row>
    <row r="534" spans="1:7" x14ac:dyDescent="0.25">
      <c r="A534">
        <v>1178</v>
      </c>
      <c r="B534" t="str">
        <f>"SARTI SONIA"</f>
        <v>SARTI SONIA</v>
      </c>
      <c r="C534" s="1">
        <v>45972</v>
      </c>
      <c r="D534" t="str">
        <f t="shared" si="46"/>
        <v>Giorno Festivo</v>
      </c>
      <c r="E534" t="str">
        <f t="shared" si="47"/>
        <v xml:space="preserve"> </v>
      </c>
      <c r="F534" t="s">
        <v>7</v>
      </c>
    </row>
    <row r="535" spans="1:7" x14ac:dyDescent="0.25">
      <c r="A535">
        <v>1345</v>
      </c>
      <c r="B535" t="str">
        <f>"CHELI ELENA"</f>
        <v>CHELI ELENA</v>
      </c>
      <c r="C535" s="1">
        <v>45972</v>
      </c>
      <c r="D535" t="str">
        <f t="shared" si="46"/>
        <v>Giorno Festivo</v>
      </c>
      <c r="E535" t="str">
        <f t="shared" si="47"/>
        <v xml:space="preserve"> </v>
      </c>
      <c r="F535" t="s">
        <v>7</v>
      </c>
      <c r="G535" s="2">
        <v>0.375</v>
      </c>
    </row>
    <row r="536" spans="1:7" x14ac:dyDescent="0.25">
      <c r="A536">
        <v>2000</v>
      </c>
      <c r="B536" t="str">
        <f>"PULITI STEFANIA"</f>
        <v>PULITI STEFANIA</v>
      </c>
      <c r="C536" s="1">
        <v>45972</v>
      </c>
      <c r="D536" t="str">
        <f t="shared" si="46"/>
        <v>Giorno Festivo</v>
      </c>
      <c r="E536" t="str">
        <f t="shared" si="47"/>
        <v xml:space="preserve"> </v>
      </c>
      <c r="F536" t="s">
        <v>7</v>
      </c>
    </row>
    <row r="537" spans="1:7" x14ac:dyDescent="0.25">
      <c r="A537">
        <v>10023</v>
      </c>
      <c r="B537" t="str">
        <f>"FALLANI ANDREA"</f>
        <v>FALLANI ANDREA</v>
      </c>
      <c r="C537" s="1">
        <v>45972</v>
      </c>
      <c r="D537" t="str">
        <f t="shared" si="46"/>
        <v>Giorno Festivo</v>
      </c>
      <c r="E537" t="str">
        <f t="shared" si="47"/>
        <v xml:space="preserve"> </v>
      </c>
      <c r="F537" t="s">
        <v>7</v>
      </c>
    </row>
    <row r="538" spans="1:7" x14ac:dyDescent="0.25">
      <c r="A538">
        <v>10024</v>
      </c>
      <c r="B538" t="str">
        <f>"AGLIETTI FILIPPO"</f>
        <v>AGLIETTI FILIPPO</v>
      </c>
      <c r="C538" s="1">
        <v>45972</v>
      </c>
      <c r="D538" t="str">
        <f t="shared" si="46"/>
        <v>Giorno Festivo</v>
      </c>
      <c r="E538" t="str">
        <f t="shared" si="47"/>
        <v xml:space="preserve"> </v>
      </c>
      <c r="F538" t="s">
        <v>7</v>
      </c>
    </row>
    <row r="539" spans="1:7" x14ac:dyDescent="0.25">
      <c r="A539">
        <v>10025</v>
      </c>
      <c r="B539" t="str">
        <f>"GALGANI ILENIA"</f>
        <v>GALGANI ILENIA</v>
      </c>
      <c r="C539" s="1">
        <v>45972</v>
      </c>
      <c r="D539" t="str">
        <f t="shared" si="46"/>
        <v>Giorno Festivo</v>
      </c>
      <c r="E539" t="str">
        <f t="shared" si="47"/>
        <v xml:space="preserve"> </v>
      </c>
      <c r="F539" t="s">
        <v>7</v>
      </c>
    </row>
    <row r="540" spans="1:7" x14ac:dyDescent="0.25">
      <c r="A540">
        <v>11014</v>
      </c>
      <c r="B540" t="str">
        <f>"BECATTINI MIRKO"</f>
        <v>BECATTINI MIRKO</v>
      </c>
      <c r="C540" s="1">
        <v>45972</v>
      </c>
      <c r="D540" t="str">
        <f t="shared" si="46"/>
        <v>Giorno Festivo</v>
      </c>
      <c r="E540" t="str">
        <f t="shared" si="47"/>
        <v xml:space="preserve"> </v>
      </c>
      <c r="F540" t="s">
        <v>7</v>
      </c>
    </row>
    <row r="541" spans="1:7" x14ac:dyDescent="0.25">
      <c r="A541">
        <v>11016</v>
      </c>
      <c r="B541" t="str">
        <f>"BONDI ARIANNA"</f>
        <v>BONDI ARIANNA</v>
      </c>
      <c r="C541" s="1">
        <v>45972</v>
      </c>
      <c r="D541" t="str">
        <f t="shared" si="46"/>
        <v>Giorno Festivo</v>
      </c>
      <c r="E541" t="str">
        <f t="shared" si="47"/>
        <v xml:space="preserve"> </v>
      </c>
      <c r="F541" t="s">
        <v>7</v>
      </c>
    </row>
    <row r="542" spans="1:7" x14ac:dyDescent="0.25">
      <c r="A542">
        <v>11022</v>
      </c>
      <c r="B542" t="str">
        <f>"CAVICCHI ANDREA"</f>
        <v>CAVICCHI ANDREA</v>
      </c>
      <c r="C542" s="1">
        <v>45972</v>
      </c>
      <c r="D542" t="str">
        <f t="shared" si="46"/>
        <v>Giorno Festivo</v>
      </c>
      <c r="E542" t="str">
        <f t="shared" si="47"/>
        <v xml:space="preserve"> </v>
      </c>
      <c r="F542" t="s">
        <v>7</v>
      </c>
    </row>
    <row r="543" spans="1:7" x14ac:dyDescent="0.25">
      <c r="A543">
        <v>11023</v>
      </c>
      <c r="B543" t="str">
        <f>"SIRSI ELEONORA"</f>
        <v>SIRSI ELEONORA</v>
      </c>
      <c r="C543" s="1">
        <v>45972</v>
      </c>
      <c r="D543" t="str">
        <f t="shared" si="46"/>
        <v>Giorno Festivo</v>
      </c>
      <c r="E543" t="str">
        <f t="shared" si="47"/>
        <v xml:space="preserve"> </v>
      </c>
      <c r="F543" t="s">
        <v>7</v>
      </c>
    </row>
    <row r="544" spans="1:7" x14ac:dyDescent="0.25">
      <c r="A544">
        <v>11024</v>
      </c>
      <c r="B544" t="str">
        <f>"FABBRI PAOLA"</f>
        <v>FABBRI PAOLA</v>
      </c>
      <c r="C544" s="1">
        <v>45972</v>
      </c>
      <c r="D544" t="str">
        <f t="shared" si="46"/>
        <v>Giorno Festivo</v>
      </c>
      <c r="E544" t="str">
        <f t="shared" si="47"/>
        <v xml:space="preserve"> </v>
      </c>
      <c r="F544" t="s">
        <v>7</v>
      </c>
    </row>
    <row r="545" spans="1:7" x14ac:dyDescent="0.25">
      <c r="A545">
        <v>11025</v>
      </c>
      <c r="B545" t="str">
        <f>"ACQUAVIVA MARIANNA"</f>
        <v>ACQUAVIVA MARIANNA</v>
      </c>
      <c r="C545" s="1">
        <v>45972</v>
      </c>
      <c r="D545" t="str">
        <f t="shared" si="46"/>
        <v>Giorno Festivo</v>
      </c>
      <c r="E545" t="str">
        <f t="shared" si="47"/>
        <v xml:space="preserve"> </v>
      </c>
      <c r="F545" t="s">
        <v>7</v>
      </c>
    </row>
    <row r="546" spans="1:7" x14ac:dyDescent="0.25">
      <c r="A546">
        <v>11030</v>
      </c>
      <c r="B546" t="str">
        <f>"CIOTOLI MARTA"</f>
        <v>CIOTOLI MARTA</v>
      </c>
      <c r="C546" s="1">
        <v>45972</v>
      </c>
      <c r="D546" t="str">
        <f t="shared" si="46"/>
        <v>Giorno Festivo</v>
      </c>
      <c r="E546" t="str">
        <f t="shared" si="47"/>
        <v xml:space="preserve"> </v>
      </c>
      <c r="F546" t="s">
        <v>7</v>
      </c>
    </row>
    <row r="547" spans="1:7" x14ac:dyDescent="0.25">
      <c r="A547">
        <v>1</v>
      </c>
      <c r="B547" t="str">
        <f>"ANGIOLINI RENATO"</f>
        <v>ANGIOLINI RENATO</v>
      </c>
      <c r="C547" s="1">
        <v>45973</v>
      </c>
      <c r="D547" t="str">
        <f t="shared" ref="D547:D552" si="48">"Assente il 12/11/2025"</f>
        <v>Assente il 12/11/2025</v>
      </c>
      <c r="E547" t="str">
        <f t="shared" si="47"/>
        <v xml:space="preserve"> </v>
      </c>
      <c r="F547" t="s">
        <v>7</v>
      </c>
      <c r="G547" s="2">
        <v>0.25</v>
      </c>
    </row>
    <row r="548" spans="1:7" x14ac:dyDescent="0.25">
      <c r="A548">
        <v>73</v>
      </c>
      <c r="B548" t="str">
        <f>"FRANCI LUISELLA"</f>
        <v>FRANCI LUISELLA</v>
      </c>
      <c r="C548" s="1">
        <v>45973</v>
      </c>
      <c r="D548" t="str">
        <f t="shared" si="48"/>
        <v>Assente il 12/11/2025</v>
      </c>
      <c r="E548" t="str">
        <f t="shared" si="47"/>
        <v xml:space="preserve"> </v>
      </c>
      <c r="F548" t="s">
        <v>7</v>
      </c>
      <c r="G548" s="2">
        <v>0.25</v>
      </c>
    </row>
    <row r="549" spans="1:7" x14ac:dyDescent="0.25">
      <c r="A549">
        <v>150</v>
      </c>
      <c r="B549" t="str">
        <f>"SARTI CRISTINA"</f>
        <v>SARTI CRISTINA</v>
      </c>
      <c r="C549" s="1">
        <v>45973</v>
      </c>
      <c r="D549" t="str">
        <f t="shared" si="48"/>
        <v>Assente il 12/11/2025</v>
      </c>
      <c r="E549" t="str">
        <f t="shared" si="47"/>
        <v xml:space="preserve"> </v>
      </c>
      <c r="F549" t="s">
        <v>7</v>
      </c>
      <c r="G549" s="2">
        <v>0.25</v>
      </c>
    </row>
    <row r="550" spans="1:7" x14ac:dyDescent="0.25">
      <c r="A550">
        <v>10023</v>
      </c>
      <c r="B550" t="str">
        <f>"FALLANI ANDREA"</f>
        <v>FALLANI ANDREA</v>
      </c>
      <c r="C550" s="1">
        <v>45973</v>
      </c>
      <c r="D550" t="str">
        <f t="shared" si="48"/>
        <v>Assente il 12/11/2025</v>
      </c>
      <c r="E550" t="str">
        <f t="shared" si="47"/>
        <v xml:space="preserve"> </v>
      </c>
      <c r="F550" t="s">
        <v>7</v>
      </c>
      <c r="G550" s="2">
        <v>0.25</v>
      </c>
    </row>
    <row r="551" spans="1:7" x14ac:dyDescent="0.25">
      <c r="A551">
        <v>11022</v>
      </c>
      <c r="B551" t="str">
        <f>"CAVICCHI ANDREA"</f>
        <v>CAVICCHI ANDREA</v>
      </c>
      <c r="C551" s="1">
        <v>45973</v>
      </c>
      <c r="D551" t="str">
        <f t="shared" si="48"/>
        <v>Assente il 12/11/2025</v>
      </c>
      <c r="E551" t="str">
        <f t="shared" si="47"/>
        <v xml:space="preserve"> </v>
      </c>
      <c r="F551" t="s">
        <v>7</v>
      </c>
      <c r="G551" s="2">
        <v>0.25</v>
      </c>
    </row>
    <row r="552" spans="1:7" x14ac:dyDescent="0.25">
      <c r="A552">
        <v>11023</v>
      </c>
      <c r="B552" t="str">
        <f>"SIRSI ELEONORA"</f>
        <v>SIRSI ELEONORA</v>
      </c>
      <c r="C552" s="1">
        <v>45973</v>
      </c>
      <c r="D552" t="str">
        <f t="shared" si="48"/>
        <v>Assente il 12/11/2025</v>
      </c>
      <c r="E552" t="str">
        <f t="shared" si="47"/>
        <v xml:space="preserve"> </v>
      </c>
      <c r="F552" t="s">
        <v>7</v>
      </c>
      <c r="G552" s="2">
        <v>0.25</v>
      </c>
    </row>
    <row r="553" spans="1:7" x14ac:dyDescent="0.25">
      <c r="A553">
        <v>1</v>
      </c>
      <c r="B553" t="str">
        <f>"ANGIOLINI RENATO"</f>
        <v>ANGIOLINI RENATO</v>
      </c>
      <c r="C553" s="1">
        <v>45974</v>
      </c>
      <c r="D553" t="str">
        <f t="shared" ref="D553:D558" si="49">"Assente il 13/11/2025"</f>
        <v>Assente il 13/11/2025</v>
      </c>
      <c r="E553" t="str">
        <f t="shared" si="47"/>
        <v xml:space="preserve"> </v>
      </c>
      <c r="F553" t="s">
        <v>7</v>
      </c>
      <c r="G553" s="2">
        <v>0.375</v>
      </c>
    </row>
    <row r="554" spans="1:7" x14ac:dyDescent="0.25">
      <c r="A554">
        <v>73</v>
      </c>
      <c r="B554" t="str">
        <f>"FRANCI LUISELLA"</f>
        <v>FRANCI LUISELLA</v>
      </c>
      <c r="C554" s="1">
        <v>45974</v>
      </c>
      <c r="D554" t="str">
        <f t="shared" si="49"/>
        <v>Assente il 13/11/2025</v>
      </c>
      <c r="E554" t="str">
        <f t="shared" si="47"/>
        <v xml:space="preserve"> </v>
      </c>
      <c r="F554" t="s">
        <v>7</v>
      </c>
      <c r="G554" s="2">
        <v>0.25</v>
      </c>
    </row>
    <row r="555" spans="1:7" x14ac:dyDescent="0.25">
      <c r="A555">
        <v>150</v>
      </c>
      <c r="B555" t="str">
        <f>"SARTI CRISTINA"</f>
        <v>SARTI CRISTINA</v>
      </c>
      <c r="C555" s="1">
        <v>45974</v>
      </c>
      <c r="D555" t="str">
        <f t="shared" si="49"/>
        <v>Assente il 13/11/2025</v>
      </c>
      <c r="E555" t="str">
        <f t="shared" si="47"/>
        <v xml:space="preserve"> </v>
      </c>
      <c r="F555" t="s">
        <v>7</v>
      </c>
      <c r="G555" s="2">
        <v>0.375</v>
      </c>
    </row>
    <row r="556" spans="1:7" x14ac:dyDescent="0.25">
      <c r="A556">
        <v>10023</v>
      </c>
      <c r="B556" t="str">
        <f>"FALLANI ANDREA"</f>
        <v>FALLANI ANDREA</v>
      </c>
      <c r="C556" s="1">
        <v>45974</v>
      </c>
      <c r="D556" t="str">
        <f t="shared" si="49"/>
        <v>Assente il 13/11/2025</v>
      </c>
      <c r="E556" t="str">
        <f t="shared" si="47"/>
        <v xml:space="preserve"> </v>
      </c>
      <c r="F556" t="s">
        <v>7</v>
      </c>
      <c r="G556" s="2">
        <v>0.375</v>
      </c>
    </row>
    <row r="557" spans="1:7" x14ac:dyDescent="0.25">
      <c r="A557">
        <v>11022</v>
      </c>
      <c r="B557" t="str">
        <f>"CAVICCHI ANDREA"</f>
        <v>CAVICCHI ANDREA</v>
      </c>
      <c r="C557" s="1">
        <v>45974</v>
      </c>
      <c r="D557" t="str">
        <f t="shared" si="49"/>
        <v>Assente il 13/11/2025</v>
      </c>
      <c r="E557" t="str">
        <f t="shared" si="47"/>
        <v xml:space="preserve"> </v>
      </c>
      <c r="F557" t="s">
        <v>7</v>
      </c>
      <c r="G557" s="2">
        <v>0.375</v>
      </c>
    </row>
    <row r="558" spans="1:7" x14ac:dyDescent="0.25">
      <c r="A558">
        <v>11023</v>
      </c>
      <c r="B558" t="str">
        <f>"SIRSI ELEONORA"</f>
        <v>SIRSI ELEONORA</v>
      </c>
      <c r="C558" s="1">
        <v>45974</v>
      </c>
      <c r="D558" t="str">
        <f t="shared" si="49"/>
        <v>Assente il 13/11/2025</v>
      </c>
      <c r="E558" t="str">
        <f t="shared" si="47"/>
        <v xml:space="preserve"> </v>
      </c>
      <c r="F558" t="s">
        <v>7</v>
      </c>
      <c r="G558" s="2">
        <v>0.375</v>
      </c>
    </row>
    <row r="559" spans="1:7" x14ac:dyDescent="0.25">
      <c r="A559">
        <v>1</v>
      </c>
      <c r="B559" t="str">
        <f>"ANGIOLINI RENATO"</f>
        <v>ANGIOLINI RENATO</v>
      </c>
      <c r="C559" s="1">
        <v>45975</v>
      </c>
      <c r="D559" t="str">
        <f t="shared" ref="D559:D565" si="50">"Assente il 14/11/2025"</f>
        <v>Assente il 14/11/2025</v>
      </c>
      <c r="E559" t="str">
        <f t="shared" si="47"/>
        <v xml:space="preserve"> </v>
      </c>
      <c r="F559" t="s">
        <v>7</v>
      </c>
      <c r="G559" s="2">
        <v>0.25</v>
      </c>
    </row>
    <row r="560" spans="1:7" x14ac:dyDescent="0.25">
      <c r="A560">
        <v>24</v>
      </c>
      <c r="B560" t="str">
        <f>"BETTINI LORELLA"</f>
        <v>BETTINI LORELLA</v>
      </c>
      <c r="C560" s="1">
        <v>45975</v>
      </c>
      <c r="D560" t="str">
        <f t="shared" si="50"/>
        <v>Assente il 14/11/2025</v>
      </c>
      <c r="E560" t="str">
        <f>"1000 FERIE"</f>
        <v>1000 FERIE</v>
      </c>
      <c r="F560" t="s">
        <v>7</v>
      </c>
      <c r="G560" s="2">
        <v>0.25</v>
      </c>
    </row>
    <row r="561" spans="1:7" x14ac:dyDescent="0.25">
      <c r="A561">
        <v>73</v>
      </c>
      <c r="B561" t="str">
        <f>"FRANCI LUISELLA"</f>
        <v>FRANCI LUISELLA</v>
      </c>
      <c r="C561" s="1">
        <v>45975</v>
      </c>
      <c r="D561" t="str">
        <f t="shared" si="50"/>
        <v>Assente il 14/11/2025</v>
      </c>
      <c r="E561" t="str">
        <f t="shared" ref="E561:E592" si="51">" "</f>
        <v xml:space="preserve"> </v>
      </c>
      <c r="F561" t="s">
        <v>7</v>
      </c>
      <c r="G561" s="2">
        <v>0.25</v>
      </c>
    </row>
    <row r="562" spans="1:7" x14ac:dyDescent="0.25">
      <c r="A562">
        <v>150</v>
      </c>
      <c r="B562" t="str">
        <f>"SARTI CRISTINA"</f>
        <v>SARTI CRISTINA</v>
      </c>
      <c r="C562" s="1">
        <v>45975</v>
      </c>
      <c r="D562" t="str">
        <f t="shared" si="50"/>
        <v>Assente il 14/11/2025</v>
      </c>
      <c r="E562" t="str">
        <f t="shared" si="51"/>
        <v xml:space="preserve"> </v>
      </c>
      <c r="F562" t="s">
        <v>7</v>
      </c>
      <c r="G562" s="2">
        <v>0.25</v>
      </c>
    </row>
    <row r="563" spans="1:7" x14ac:dyDescent="0.25">
      <c r="A563">
        <v>10023</v>
      </c>
      <c r="B563" t="str">
        <f>"FALLANI ANDREA"</f>
        <v>FALLANI ANDREA</v>
      </c>
      <c r="C563" s="1">
        <v>45975</v>
      </c>
      <c r="D563" t="str">
        <f t="shared" si="50"/>
        <v>Assente il 14/11/2025</v>
      </c>
      <c r="E563" t="str">
        <f t="shared" si="51"/>
        <v xml:space="preserve"> </v>
      </c>
      <c r="F563" t="s">
        <v>7</v>
      </c>
      <c r="G563" s="2">
        <v>0.25</v>
      </c>
    </row>
    <row r="564" spans="1:7" x14ac:dyDescent="0.25">
      <c r="A564">
        <v>11022</v>
      </c>
      <c r="B564" t="str">
        <f>"CAVICCHI ANDREA"</f>
        <v>CAVICCHI ANDREA</v>
      </c>
      <c r="C564" s="1">
        <v>45975</v>
      </c>
      <c r="D564" t="str">
        <f t="shared" si="50"/>
        <v>Assente il 14/11/2025</v>
      </c>
      <c r="E564" t="str">
        <f t="shared" si="51"/>
        <v xml:space="preserve"> </v>
      </c>
      <c r="F564" t="s">
        <v>7</v>
      </c>
      <c r="G564" s="2">
        <v>0.25</v>
      </c>
    </row>
    <row r="565" spans="1:7" x14ac:dyDescent="0.25">
      <c r="A565">
        <v>11023</v>
      </c>
      <c r="B565" t="str">
        <f>"SIRSI ELEONORA"</f>
        <v>SIRSI ELEONORA</v>
      </c>
      <c r="C565" s="1">
        <v>45975</v>
      </c>
      <c r="D565" t="str">
        <f t="shared" si="50"/>
        <v>Assente il 14/11/2025</v>
      </c>
      <c r="E565" t="str">
        <f t="shared" si="51"/>
        <v xml:space="preserve"> </v>
      </c>
      <c r="F565" t="s">
        <v>7</v>
      </c>
      <c r="G565" s="2">
        <v>0.25</v>
      </c>
    </row>
    <row r="566" spans="1:7" x14ac:dyDescent="0.25">
      <c r="A566">
        <v>1</v>
      </c>
      <c r="B566" t="str">
        <f>"ANGIOLINI RENATO"</f>
        <v>ANGIOLINI RENATO</v>
      </c>
      <c r="C566" s="1">
        <v>45976</v>
      </c>
      <c r="D566" t="str">
        <f>"Assente il 15/11/2025"</f>
        <v>Assente il 15/11/2025</v>
      </c>
      <c r="E566" t="str">
        <f t="shared" si="51"/>
        <v xml:space="preserve"> </v>
      </c>
      <c r="F566" t="s">
        <v>7</v>
      </c>
    </row>
    <row r="567" spans="1:7" x14ac:dyDescent="0.25">
      <c r="A567">
        <v>24</v>
      </c>
      <c r="B567" t="str">
        <f>"BETTINI LORELLA"</f>
        <v>BETTINI LORELLA</v>
      </c>
      <c r="C567" s="1">
        <v>45976</v>
      </c>
      <c r="D567" t="str">
        <f>"Assente il 15/11/2025"</f>
        <v>Assente il 15/11/2025</v>
      </c>
      <c r="E567" t="str">
        <f t="shared" si="51"/>
        <v xml:space="preserve"> </v>
      </c>
      <c r="F567" t="s">
        <v>7</v>
      </c>
    </row>
    <row r="568" spans="1:7" x14ac:dyDescent="0.25">
      <c r="A568">
        <v>34</v>
      </c>
      <c r="B568" t="str">
        <f>"CAVACIOCCHI ANGELA"</f>
        <v>CAVACIOCCHI ANGELA</v>
      </c>
      <c r="C568" s="1">
        <v>45976</v>
      </c>
      <c r="D568" t="str">
        <f>"Assente il 15/11/2025"</f>
        <v>Assente il 15/11/2025</v>
      </c>
      <c r="E568" t="str">
        <f t="shared" si="51"/>
        <v xml:space="preserve"> </v>
      </c>
      <c r="F568" t="s">
        <v>7</v>
      </c>
    </row>
    <row r="569" spans="1:7" x14ac:dyDescent="0.25">
      <c r="A569">
        <v>43</v>
      </c>
      <c r="B569" t="str">
        <f>"CECCHERINI SIMONA"</f>
        <v>CECCHERINI SIMONA</v>
      </c>
      <c r="C569" s="1">
        <v>45976</v>
      </c>
      <c r="D569" t="str">
        <f>"Assente il 15/11/2025"</f>
        <v>Assente il 15/11/2025</v>
      </c>
      <c r="E569" t="str">
        <f t="shared" si="51"/>
        <v xml:space="preserve"> </v>
      </c>
      <c r="F569" t="s">
        <v>7</v>
      </c>
    </row>
    <row r="570" spans="1:7" x14ac:dyDescent="0.25">
      <c r="A570">
        <v>49</v>
      </c>
      <c r="B570" t="str">
        <f>"CHELI SILVIA"</f>
        <v>CHELI SILVIA</v>
      </c>
      <c r="C570" s="1">
        <v>45976</v>
      </c>
      <c r="D570" t="str">
        <f>"Giorno di Riposo"</f>
        <v>Giorno di Riposo</v>
      </c>
      <c r="E570" t="str">
        <f t="shared" si="51"/>
        <v xml:space="preserve"> </v>
      </c>
      <c r="F570" t="s">
        <v>7</v>
      </c>
      <c r="G570" s="2">
        <v>0</v>
      </c>
    </row>
    <row r="571" spans="1:7" x14ac:dyDescent="0.25">
      <c r="A571">
        <v>73</v>
      </c>
      <c r="B571" t="str">
        <f>"FRANCI LUISELLA"</f>
        <v>FRANCI LUISELLA</v>
      </c>
      <c r="C571" s="1">
        <v>45976</v>
      </c>
      <c r="D571" t="str">
        <f t="shared" ref="D571:D591" si="52">"Assente il 15/11/2025"</f>
        <v>Assente il 15/11/2025</v>
      </c>
      <c r="E571" t="str">
        <f t="shared" si="51"/>
        <v xml:space="preserve"> </v>
      </c>
      <c r="F571" t="s">
        <v>7</v>
      </c>
    </row>
    <row r="572" spans="1:7" x14ac:dyDescent="0.25">
      <c r="A572">
        <v>74</v>
      </c>
      <c r="B572" t="str">
        <f>"FOCARDI LUCIA SILVIA"</f>
        <v>FOCARDI LUCIA SILVIA</v>
      </c>
      <c r="C572" s="1">
        <v>45976</v>
      </c>
      <c r="D572" t="str">
        <f t="shared" si="52"/>
        <v>Assente il 15/11/2025</v>
      </c>
      <c r="E572" t="str">
        <f t="shared" si="51"/>
        <v xml:space="preserve"> </v>
      </c>
      <c r="F572" t="s">
        <v>7</v>
      </c>
    </row>
    <row r="573" spans="1:7" x14ac:dyDescent="0.25">
      <c r="A573">
        <v>105</v>
      </c>
      <c r="B573" t="str">
        <f>"LONGHI ALESSIO"</f>
        <v>LONGHI ALESSIO</v>
      </c>
      <c r="C573" s="1">
        <v>45976</v>
      </c>
      <c r="D573" t="str">
        <f t="shared" si="52"/>
        <v>Assente il 15/11/2025</v>
      </c>
      <c r="E573" t="str">
        <f t="shared" si="51"/>
        <v xml:space="preserve"> </v>
      </c>
      <c r="F573" t="s">
        <v>7</v>
      </c>
    </row>
    <row r="574" spans="1:7" x14ac:dyDescent="0.25">
      <c r="A574">
        <v>137</v>
      </c>
      <c r="B574" t="str">
        <f>"PINZANI PILADE"</f>
        <v>PINZANI PILADE</v>
      </c>
      <c r="C574" s="1">
        <v>45976</v>
      </c>
      <c r="D574" t="str">
        <f t="shared" si="52"/>
        <v>Assente il 15/11/2025</v>
      </c>
      <c r="E574" t="str">
        <f t="shared" si="51"/>
        <v xml:space="preserve"> </v>
      </c>
      <c r="F574" t="s">
        <v>7</v>
      </c>
    </row>
    <row r="575" spans="1:7" x14ac:dyDescent="0.25">
      <c r="A575">
        <v>138</v>
      </c>
      <c r="B575" t="str">
        <f>"POGGIALI ALESSIO"</f>
        <v>POGGIALI ALESSIO</v>
      </c>
      <c r="C575" s="1">
        <v>45976</v>
      </c>
      <c r="D575" t="str">
        <f t="shared" si="52"/>
        <v>Assente il 15/11/2025</v>
      </c>
      <c r="E575" t="str">
        <f t="shared" si="51"/>
        <v xml:space="preserve"> </v>
      </c>
      <c r="F575" t="s">
        <v>7</v>
      </c>
    </row>
    <row r="576" spans="1:7" x14ac:dyDescent="0.25">
      <c r="A576">
        <v>140</v>
      </c>
      <c r="B576" t="str">
        <f>"RONDONI MANUELA"</f>
        <v>RONDONI MANUELA</v>
      </c>
      <c r="C576" s="1">
        <v>45976</v>
      </c>
      <c r="D576" t="str">
        <f t="shared" si="52"/>
        <v>Assente il 15/11/2025</v>
      </c>
      <c r="E576" t="str">
        <f t="shared" si="51"/>
        <v xml:space="preserve"> </v>
      </c>
      <c r="F576" t="s">
        <v>7</v>
      </c>
    </row>
    <row r="577" spans="1:6" x14ac:dyDescent="0.25">
      <c r="A577">
        <v>150</v>
      </c>
      <c r="B577" t="str">
        <f>"SARTI CRISTINA"</f>
        <v>SARTI CRISTINA</v>
      </c>
      <c r="C577" s="1">
        <v>45976</v>
      </c>
      <c r="D577" t="str">
        <f t="shared" si="52"/>
        <v>Assente il 15/11/2025</v>
      </c>
      <c r="E577" t="str">
        <f t="shared" si="51"/>
        <v xml:space="preserve"> </v>
      </c>
      <c r="F577" t="s">
        <v>7</v>
      </c>
    </row>
    <row r="578" spans="1:6" x14ac:dyDescent="0.25">
      <c r="A578">
        <v>164</v>
      </c>
      <c r="B578" t="str">
        <f>"TONELLI FRANCESCO"</f>
        <v>TONELLI FRANCESCO</v>
      </c>
      <c r="C578" s="1">
        <v>45976</v>
      </c>
      <c r="D578" t="str">
        <f t="shared" si="52"/>
        <v>Assente il 15/11/2025</v>
      </c>
      <c r="E578" t="str">
        <f t="shared" si="51"/>
        <v xml:space="preserve"> </v>
      </c>
      <c r="F578" t="s">
        <v>7</v>
      </c>
    </row>
    <row r="579" spans="1:6" x14ac:dyDescent="0.25">
      <c r="A579">
        <v>1178</v>
      </c>
      <c r="B579" t="str">
        <f>"SARTI SONIA"</f>
        <v>SARTI SONIA</v>
      </c>
      <c r="C579" s="1">
        <v>45976</v>
      </c>
      <c r="D579" t="str">
        <f t="shared" si="52"/>
        <v>Assente il 15/11/2025</v>
      </c>
      <c r="E579" t="str">
        <f t="shared" si="51"/>
        <v xml:space="preserve"> </v>
      </c>
      <c r="F579" t="s">
        <v>7</v>
      </c>
    </row>
    <row r="580" spans="1:6" x14ac:dyDescent="0.25">
      <c r="A580">
        <v>1345</v>
      </c>
      <c r="B580" t="str">
        <f>"CHELI ELENA"</f>
        <v>CHELI ELENA</v>
      </c>
      <c r="C580" s="1">
        <v>45976</v>
      </c>
      <c r="D580" t="str">
        <f t="shared" si="52"/>
        <v>Assente il 15/11/2025</v>
      </c>
      <c r="E580" t="str">
        <f t="shared" si="51"/>
        <v xml:space="preserve"> </v>
      </c>
      <c r="F580" t="s">
        <v>7</v>
      </c>
    </row>
    <row r="581" spans="1:6" x14ac:dyDescent="0.25">
      <c r="A581">
        <v>2000</v>
      </c>
      <c r="B581" t="str">
        <f>"PULITI STEFANIA"</f>
        <v>PULITI STEFANIA</v>
      </c>
      <c r="C581" s="1">
        <v>45976</v>
      </c>
      <c r="D581" t="str">
        <f t="shared" si="52"/>
        <v>Assente il 15/11/2025</v>
      </c>
      <c r="E581" t="str">
        <f t="shared" si="51"/>
        <v xml:space="preserve"> </v>
      </c>
      <c r="F581" t="s">
        <v>7</v>
      </c>
    </row>
    <row r="582" spans="1:6" x14ac:dyDescent="0.25">
      <c r="A582">
        <v>10023</v>
      </c>
      <c r="B582" t="str">
        <f>"FALLANI ANDREA"</f>
        <v>FALLANI ANDREA</v>
      </c>
      <c r="C582" s="1">
        <v>45976</v>
      </c>
      <c r="D582" t="str">
        <f t="shared" si="52"/>
        <v>Assente il 15/11/2025</v>
      </c>
      <c r="E582" t="str">
        <f t="shared" si="51"/>
        <v xml:space="preserve"> </v>
      </c>
      <c r="F582" t="s">
        <v>7</v>
      </c>
    </row>
    <row r="583" spans="1:6" x14ac:dyDescent="0.25">
      <c r="A583">
        <v>10024</v>
      </c>
      <c r="B583" t="str">
        <f>"AGLIETTI FILIPPO"</f>
        <v>AGLIETTI FILIPPO</v>
      </c>
      <c r="C583" s="1">
        <v>45976</v>
      </c>
      <c r="D583" t="str">
        <f t="shared" si="52"/>
        <v>Assente il 15/11/2025</v>
      </c>
      <c r="E583" t="str">
        <f t="shared" si="51"/>
        <v xml:space="preserve"> </v>
      </c>
      <c r="F583" t="s">
        <v>7</v>
      </c>
    </row>
    <row r="584" spans="1:6" x14ac:dyDescent="0.25">
      <c r="A584">
        <v>10025</v>
      </c>
      <c r="B584" t="str">
        <f>"GALGANI ILENIA"</f>
        <v>GALGANI ILENIA</v>
      </c>
      <c r="C584" s="1">
        <v>45976</v>
      </c>
      <c r="D584" t="str">
        <f t="shared" si="52"/>
        <v>Assente il 15/11/2025</v>
      </c>
      <c r="E584" t="str">
        <f t="shared" si="51"/>
        <v xml:space="preserve"> </v>
      </c>
      <c r="F584" t="s">
        <v>7</v>
      </c>
    </row>
    <row r="585" spans="1:6" x14ac:dyDescent="0.25">
      <c r="A585">
        <v>11014</v>
      </c>
      <c r="B585" t="str">
        <f>"BECATTINI MIRKO"</f>
        <v>BECATTINI MIRKO</v>
      </c>
      <c r="C585" s="1">
        <v>45976</v>
      </c>
      <c r="D585" t="str">
        <f t="shared" si="52"/>
        <v>Assente il 15/11/2025</v>
      </c>
      <c r="E585" t="str">
        <f t="shared" si="51"/>
        <v xml:space="preserve"> </v>
      </c>
      <c r="F585" t="s">
        <v>7</v>
      </c>
    </row>
    <row r="586" spans="1:6" x14ac:dyDescent="0.25">
      <c r="A586">
        <v>11016</v>
      </c>
      <c r="B586" t="str">
        <f>"BONDI ARIANNA"</f>
        <v>BONDI ARIANNA</v>
      </c>
      <c r="C586" s="1">
        <v>45976</v>
      </c>
      <c r="D586" t="str">
        <f t="shared" si="52"/>
        <v>Assente il 15/11/2025</v>
      </c>
      <c r="E586" t="str">
        <f t="shared" si="51"/>
        <v xml:space="preserve"> </v>
      </c>
      <c r="F586" t="s">
        <v>7</v>
      </c>
    </row>
    <row r="587" spans="1:6" x14ac:dyDescent="0.25">
      <c r="A587">
        <v>11022</v>
      </c>
      <c r="B587" t="str">
        <f>"CAVICCHI ANDREA"</f>
        <v>CAVICCHI ANDREA</v>
      </c>
      <c r="C587" s="1">
        <v>45976</v>
      </c>
      <c r="D587" t="str">
        <f t="shared" si="52"/>
        <v>Assente il 15/11/2025</v>
      </c>
      <c r="E587" t="str">
        <f t="shared" si="51"/>
        <v xml:space="preserve"> </v>
      </c>
      <c r="F587" t="s">
        <v>7</v>
      </c>
    </row>
    <row r="588" spans="1:6" x14ac:dyDescent="0.25">
      <c r="A588">
        <v>11023</v>
      </c>
      <c r="B588" t="str">
        <f>"SIRSI ELEONORA"</f>
        <v>SIRSI ELEONORA</v>
      </c>
      <c r="C588" s="1">
        <v>45976</v>
      </c>
      <c r="D588" t="str">
        <f t="shared" si="52"/>
        <v>Assente il 15/11/2025</v>
      </c>
      <c r="E588" t="str">
        <f t="shared" si="51"/>
        <v xml:space="preserve"> </v>
      </c>
      <c r="F588" t="s">
        <v>7</v>
      </c>
    </row>
    <row r="589" spans="1:6" x14ac:dyDescent="0.25">
      <c r="A589">
        <v>11024</v>
      </c>
      <c r="B589" t="str">
        <f>"FABBRI PAOLA"</f>
        <v>FABBRI PAOLA</v>
      </c>
      <c r="C589" s="1">
        <v>45976</v>
      </c>
      <c r="D589" t="str">
        <f t="shared" si="52"/>
        <v>Assente il 15/11/2025</v>
      </c>
      <c r="E589" t="str">
        <f t="shared" si="51"/>
        <v xml:space="preserve"> </v>
      </c>
      <c r="F589" t="s">
        <v>7</v>
      </c>
    </row>
    <row r="590" spans="1:6" x14ac:dyDescent="0.25">
      <c r="A590">
        <v>11025</v>
      </c>
      <c r="B590" t="str">
        <f>"ACQUAVIVA MARIANNA"</f>
        <v>ACQUAVIVA MARIANNA</v>
      </c>
      <c r="C590" s="1">
        <v>45976</v>
      </c>
      <c r="D590" t="str">
        <f t="shared" si="52"/>
        <v>Assente il 15/11/2025</v>
      </c>
      <c r="E590" t="str">
        <f t="shared" si="51"/>
        <v xml:space="preserve"> </v>
      </c>
      <c r="F590" t="s">
        <v>7</v>
      </c>
    </row>
    <row r="591" spans="1:6" x14ac:dyDescent="0.25">
      <c r="A591">
        <v>11030</v>
      </c>
      <c r="B591" t="str">
        <f>"CIOTOLI MARTA"</f>
        <v>CIOTOLI MARTA</v>
      </c>
      <c r="C591" s="1">
        <v>45976</v>
      </c>
      <c r="D591" t="str">
        <f t="shared" si="52"/>
        <v>Assente il 15/11/2025</v>
      </c>
      <c r="E591" t="str">
        <f t="shared" si="51"/>
        <v xml:space="preserve"> </v>
      </c>
      <c r="F591" t="s">
        <v>7</v>
      </c>
    </row>
    <row r="592" spans="1:6" x14ac:dyDescent="0.25">
      <c r="A592">
        <v>1</v>
      </c>
      <c r="B592" t="str">
        <f>"ANGIOLINI RENATO"</f>
        <v>ANGIOLINI RENATO</v>
      </c>
      <c r="C592" s="1">
        <v>45977</v>
      </c>
      <c r="D592" t="str">
        <f t="shared" ref="D592:D597" si="53">"Assente il 16/11/2025"</f>
        <v>Assente il 16/11/2025</v>
      </c>
      <c r="E592" t="str">
        <f t="shared" si="51"/>
        <v xml:space="preserve"> </v>
      </c>
      <c r="F592" t="s">
        <v>7</v>
      </c>
    </row>
    <row r="593" spans="1:7" x14ac:dyDescent="0.25">
      <c r="A593">
        <v>24</v>
      </c>
      <c r="B593" t="str">
        <f>"BETTINI LORELLA"</f>
        <v>BETTINI LORELLA</v>
      </c>
      <c r="C593" s="1">
        <v>45977</v>
      </c>
      <c r="D593" t="str">
        <f t="shared" si="53"/>
        <v>Assente il 16/11/2025</v>
      </c>
      <c r="E593" t="str">
        <f t="shared" ref="E593:E624" si="54">" "</f>
        <v xml:space="preserve"> </v>
      </c>
      <c r="F593" t="s">
        <v>7</v>
      </c>
    </row>
    <row r="594" spans="1:7" x14ac:dyDescent="0.25">
      <c r="A594">
        <v>34</v>
      </c>
      <c r="B594" t="str">
        <f>"CAVACIOCCHI ANGELA"</f>
        <v>CAVACIOCCHI ANGELA</v>
      </c>
      <c r="C594" s="1">
        <v>45977</v>
      </c>
      <c r="D594" t="str">
        <f t="shared" si="53"/>
        <v>Assente il 16/11/2025</v>
      </c>
      <c r="E594" t="str">
        <f t="shared" si="54"/>
        <v xml:space="preserve"> </v>
      </c>
      <c r="F594" t="s">
        <v>7</v>
      </c>
    </row>
    <row r="595" spans="1:7" x14ac:dyDescent="0.25">
      <c r="A595">
        <v>42</v>
      </c>
      <c r="B595" t="str">
        <f>"CECCHETTI MASSIMO"</f>
        <v>CECCHETTI MASSIMO</v>
      </c>
      <c r="C595" s="1">
        <v>45977</v>
      </c>
      <c r="D595" t="str">
        <f t="shared" si="53"/>
        <v>Assente il 16/11/2025</v>
      </c>
      <c r="E595" t="str">
        <f t="shared" si="54"/>
        <v xml:space="preserve"> </v>
      </c>
      <c r="F595" t="s">
        <v>7</v>
      </c>
    </row>
    <row r="596" spans="1:7" x14ac:dyDescent="0.25">
      <c r="A596">
        <v>43</v>
      </c>
      <c r="B596" t="str">
        <f>"CECCHERINI SIMONA"</f>
        <v>CECCHERINI SIMONA</v>
      </c>
      <c r="C596" s="1">
        <v>45977</v>
      </c>
      <c r="D596" t="str">
        <f t="shared" si="53"/>
        <v>Assente il 16/11/2025</v>
      </c>
      <c r="E596" t="str">
        <f t="shared" si="54"/>
        <v xml:space="preserve"> </v>
      </c>
      <c r="F596" t="s">
        <v>7</v>
      </c>
    </row>
    <row r="597" spans="1:7" x14ac:dyDescent="0.25">
      <c r="A597">
        <v>48</v>
      </c>
      <c r="B597" t="str">
        <f>"CRESCIOLI PAOLO"</f>
        <v>CRESCIOLI PAOLO</v>
      </c>
      <c r="C597" s="1">
        <v>45977</v>
      </c>
      <c r="D597" t="str">
        <f t="shared" si="53"/>
        <v>Assente il 16/11/2025</v>
      </c>
      <c r="E597" t="str">
        <f t="shared" si="54"/>
        <v xml:space="preserve"> </v>
      </c>
      <c r="F597" t="s">
        <v>7</v>
      </c>
    </row>
    <row r="598" spans="1:7" x14ac:dyDescent="0.25">
      <c r="A598">
        <v>49</v>
      </c>
      <c r="B598" t="str">
        <f>"CHELI SILVIA"</f>
        <v>CHELI SILVIA</v>
      </c>
      <c r="C598" s="1">
        <v>45977</v>
      </c>
      <c r="D598" t="str">
        <f>"Giorno di Riposo"</f>
        <v>Giorno di Riposo</v>
      </c>
      <c r="E598" t="str">
        <f t="shared" si="54"/>
        <v xml:space="preserve"> </v>
      </c>
      <c r="F598" t="s">
        <v>7</v>
      </c>
      <c r="G598" s="2">
        <v>0</v>
      </c>
    </row>
    <row r="599" spans="1:7" x14ac:dyDescent="0.25">
      <c r="A599">
        <v>73</v>
      </c>
      <c r="B599" t="str">
        <f>"FRANCI LUISELLA"</f>
        <v>FRANCI LUISELLA</v>
      </c>
      <c r="C599" s="1">
        <v>45977</v>
      </c>
      <c r="D599" t="str">
        <f t="shared" ref="D599:D619" si="55">"Assente il 16/11/2025"</f>
        <v>Assente il 16/11/2025</v>
      </c>
      <c r="E599" t="str">
        <f t="shared" si="54"/>
        <v xml:space="preserve"> </v>
      </c>
      <c r="F599" t="s">
        <v>7</v>
      </c>
    </row>
    <row r="600" spans="1:7" x14ac:dyDescent="0.25">
      <c r="A600">
        <v>74</v>
      </c>
      <c r="B600" t="str">
        <f>"FOCARDI LUCIA SILVIA"</f>
        <v>FOCARDI LUCIA SILVIA</v>
      </c>
      <c r="C600" s="1">
        <v>45977</v>
      </c>
      <c r="D600" t="str">
        <f t="shared" si="55"/>
        <v>Assente il 16/11/2025</v>
      </c>
      <c r="E600" t="str">
        <f t="shared" si="54"/>
        <v xml:space="preserve"> </v>
      </c>
      <c r="F600" t="s">
        <v>7</v>
      </c>
    </row>
    <row r="601" spans="1:7" x14ac:dyDescent="0.25">
      <c r="A601">
        <v>105</v>
      </c>
      <c r="B601" t="str">
        <f>"LONGHI ALESSIO"</f>
        <v>LONGHI ALESSIO</v>
      </c>
      <c r="C601" s="1">
        <v>45977</v>
      </c>
      <c r="D601" t="str">
        <f t="shared" si="55"/>
        <v>Assente il 16/11/2025</v>
      </c>
      <c r="E601" t="str">
        <f t="shared" si="54"/>
        <v xml:space="preserve"> </v>
      </c>
      <c r="F601" t="s">
        <v>7</v>
      </c>
    </row>
    <row r="602" spans="1:7" x14ac:dyDescent="0.25">
      <c r="A602">
        <v>137</v>
      </c>
      <c r="B602" t="str">
        <f>"PINZANI PILADE"</f>
        <v>PINZANI PILADE</v>
      </c>
      <c r="C602" s="1">
        <v>45977</v>
      </c>
      <c r="D602" t="str">
        <f t="shared" si="55"/>
        <v>Assente il 16/11/2025</v>
      </c>
      <c r="E602" t="str">
        <f t="shared" si="54"/>
        <v xml:space="preserve"> </v>
      </c>
      <c r="F602" t="s">
        <v>7</v>
      </c>
    </row>
    <row r="603" spans="1:7" x14ac:dyDescent="0.25">
      <c r="A603">
        <v>138</v>
      </c>
      <c r="B603" t="str">
        <f>"POGGIALI ALESSIO"</f>
        <v>POGGIALI ALESSIO</v>
      </c>
      <c r="C603" s="1">
        <v>45977</v>
      </c>
      <c r="D603" t="str">
        <f t="shared" si="55"/>
        <v>Assente il 16/11/2025</v>
      </c>
      <c r="E603" t="str">
        <f t="shared" si="54"/>
        <v xml:space="preserve"> </v>
      </c>
      <c r="F603" t="s">
        <v>7</v>
      </c>
    </row>
    <row r="604" spans="1:7" x14ac:dyDescent="0.25">
      <c r="A604">
        <v>140</v>
      </c>
      <c r="B604" t="str">
        <f>"RONDONI MANUELA"</f>
        <v>RONDONI MANUELA</v>
      </c>
      <c r="C604" s="1">
        <v>45977</v>
      </c>
      <c r="D604" t="str">
        <f t="shared" si="55"/>
        <v>Assente il 16/11/2025</v>
      </c>
      <c r="E604" t="str">
        <f t="shared" si="54"/>
        <v xml:space="preserve"> </v>
      </c>
      <c r="F604" t="s">
        <v>7</v>
      </c>
    </row>
    <row r="605" spans="1:7" x14ac:dyDescent="0.25">
      <c r="A605">
        <v>150</v>
      </c>
      <c r="B605" t="str">
        <f>"SARTI CRISTINA"</f>
        <v>SARTI CRISTINA</v>
      </c>
      <c r="C605" s="1">
        <v>45977</v>
      </c>
      <c r="D605" t="str">
        <f t="shared" si="55"/>
        <v>Assente il 16/11/2025</v>
      </c>
      <c r="E605" t="str">
        <f t="shared" si="54"/>
        <v xml:space="preserve"> </v>
      </c>
      <c r="F605" t="s">
        <v>7</v>
      </c>
    </row>
    <row r="606" spans="1:7" x14ac:dyDescent="0.25">
      <c r="A606">
        <v>164</v>
      </c>
      <c r="B606" t="str">
        <f>"TONELLI FRANCESCO"</f>
        <v>TONELLI FRANCESCO</v>
      </c>
      <c r="C606" s="1">
        <v>45977</v>
      </c>
      <c r="D606" t="str">
        <f t="shared" si="55"/>
        <v>Assente il 16/11/2025</v>
      </c>
      <c r="E606" t="str">
        <f t="shared" si="54"/>
        <v xml:space="preserve"> </v>
      </c>
      <c r="F606" t="s">
        <v>7</v>
      </c>
    </row>
    <row r="607" spans="1:7" x14ac:dyDescent="0.25">
      <c r="A607">
        <v>1178</v>
      </c>
      <c r="B607" t="str">
        <f>"SARTI SONIA"</f>
        <v>SARTI SONIA</v>
      </c>
      <c r="C607" s="1">
        <v>45977</v>
      </c>
      <c r="D607" t="str">
        <f t="shared" si="55"/>
        <v>Assente il 16/11/2025</v>
      </c>
      <c r="E607" t="str">
        <f t="shared" si="54"/>
        <v xml:space="preserve"> </v>
      </c>
      <c r="F607" t="s">
        <v>7</v>
      </c>
    </row>
    <row r="608" spans="1:7" x14ac:dyDescent="0.25">
      <c r="A608">
        <v>1345</v>
      </c>
      <c r="B608" t="str">
        <f>"CHELI ELENA"</f>
        <v>CHELI ELENA</v>
      </c>
      <c r="C608" s="1">
        <v>45977</v>
      </c>
      <c r="D608" t="str">
        <f t="shared" si="55"/>
        <v>Assente il 16/11/2025</v>
      </c>
      <c r="E608" t="str">
        <f t="shared" si="54"/>
        <v xml:space="preserve"> </v>
      </c>
      <c r="F608" t="s">
        <v>7</v>
      </c>
    </row>
    <row r="609" spans="1:7" x14ac:dyDescent="0.25">
      <c r="A609">
        <v>2000</v>
      </c>
      <c r="B609" t="str">
        <f>"PULITI STEFANIA"</f>
        <v>PULITI STEFANIA</v>
      </c>
      <c r="C609" s="1">
        <v>45977</v>
      </c>
      <c r="D609" t="str">
        <f t="shared" si="55"/>
        <v>Assente il 16/11/2025</v>
      </c>
      <c r="E609" t="str">
        <f t="shared" si="54"/>
        <v xml:space="preserve"> </v>
      </c>
      <c r="F609" t="s">
        <v>7</v>
      </c>
    </row>
    <row r="610" spans="1:7" x14ac:dyDescent="0.25">
      <c r="A610">
        <v>10023</v>
      </c>
      <c r="B610" t="str">
        <f>"FALLANI ANDREA"</f>
        <v>FALLANI ANDREA</v>
      </c>
      <c r="C610" s="1">
        <v>45977</v>
      </c>
      <c r="D610" t="str">
        <f t="shared" si="55"/>
        <v>Assente il 16/11/2025</v>
      </c>
      <c r="E610" t="str">
        <f t="shared" si="54"/>
        <v xml:space="preserve"> </v>
      </c>
      <c r="F610" t="s">
        <v>7</v>
      </c>
    </row>
    <row r="611" spans="1:7" x14ac:dyDescent="0.25">
      <c r="A611">
        <v>10024</v>
      </c>
      <c r="B611" t="str">
        <f>"AGLIETTI FILIPPO"</f>
        <v>AGLIETTI FILIPPO</v>
      </c>
      <c r="C611" s="1">
        <v>45977</v>
      </c>
      <c r="D611" t="str">
        <f t="shared" si="55"/>
        <v>Assente il 16/11/2025</v>
      </c>
      <c r="E611" t="str">
        <f t="shared" si="54"/>
        <v xml:space="preserve"> </v>
      </c>
      <c r="F611" t="s">
        <v>7</v>
      </c>
    </row>
    <row r="612" spans="1:7" x14ac:dyDescent="0.25">
      <c r="A612">
        <v>10025</v>
      </c>
      <c r="B612" t="str">
        <f>"GALGANI ILENIA"</f>
        <v>GALGANI ILENIA</v>
      </c>
      <c r="C612" s="1">
        <v>45977</v>
      </c>
      <c r="D612" t="str">
        <f t="shared" si="55"/>
        <v>Assente il 16/11/2025</v>
      </c>
      <c r="E612" t="str">
        <f t="shared" si="54"/>
        <v xml:space="preserve"> </v>
      </c>
      <c r="F612" t="s">
        <v>7</v>
      </c>
    </row>
    <row r="613" spans="1:7" x14ac:dyDescent="0.25">
      <c r="A613">
        <v>11014</v>
      </c>
      <c r="B613" t="str">
        <f>"BECATTINI MIRKO"</f>
        <v>BECATTINI MIRKO</v>
      </c>
      <c r="C613" s="1">
        <v>45977</v>
      </c>
      <c r="D613" t="str">
        <f t="shared" si="55"/>
        <v>Assente il 16/11/2025</v>
      </c>
      <c r="E613" t="str">
        <f t="shared" si="54"/>
        <v xml:space="preserve"> </v>
      </c>
      <c r="F613" t="s">
        <v>7</v>
      </c>
    </row>
    <row r="614" spans="1:7" x14ac:dyDescent="0.25">
      <c r="A614">
        <v>11016</v>
      </c>
      <c r="B614" t="str">
        <f>"BONDI ARIANNA"</f>
        <v>BONDI ARIANNA</v>
      </c>
      <c r="C614" s="1">
        <v>45977</v>
      </c>
      <c r="D614" t="str">
        <f t="shared" si="55"/>
        <v>Assente il 16/11/2025</v>
      </c>
      <c r="E614" t="str">
        <f t="shared" si="54"/>
        <v xml:space="preserve"> </v>
      </c>
      <c r="F614" t="s">
        <v>7</v>
      </c>
    </row>
    <row r="615" spans="1:7" x14ac:dyDescent="0.25">
      <c r="A615">
        <v>11022</v>
      </c>
      <c r="B615" t="str">
        <f>"CAVICCHI ANDREA"</f>
        <v>CAVICCHI ANDREA</v>
      </c>
      <c r="C615" s="1">
        <v>45977</v>
      </c>
      <c r="D615" t="str">
        <f t="shared" si="55"/>
        <v>Assente il 16/11/2025</v>
      </c>
      <c r="E615" t="str">
        <f t="shared" si="54"/>
        <v xml:space="preserve"> </v>
      </c>
      <c r="F615" t="s">
        <v>7</v>
      </c>
    </row>
    <row r="616" spans="1:7" x14ac:dyDescent="0.25">
      <c r="A616">
        <v>11023</v>
      </c>
      <c r="B616" t="str">
        <f>"SIRSI ELEONORA"</f>
        <v>SIRSI ELEONORA</v>
      </c>
      <c r="C616" s="1">
        <v>45977</v>
      </c>
      <c r="D616" t="str">
        <f t="shared" si="55"/>
        <v>Assente il 16/11/2025</v>
      </c>
      <c r="E616" t="str">
        <f t="shared" si="54"/>
        <v xml:space="preserve"> </v>
      </c>
      <c r="F616" t="s">
        <v>7</v>
      </c>
    </row>
    <row r="617" spans="1:7" x14ac:dyDescent="0.25">
      <c r="A617">
        <v>11024</v>
      </c>
      <c r="B617" t="str">
        <f>"FABBRI PAOLA"</f>
        <v>FABBRI PAOLA</v>
      </c>
      <c r="C617" s="1">
        <v>45977</v>
      </c>
      <c r="D617" t="str">
        <f t="shared" si="55"/>
        <v>Assente il 16/11/2025</v>
      </c>
      <c r="E617" t="str">
        <f t="shared" si="54"/>
        <v xml:space="preserve"> </v>
      </c>
      <c r="F617" t="s">
        <v>7</v>
      </c>
    </row>
    <row r="618" spans="1:7" x14ac:dyDescent="0.25">
      <c r="A618">
        <v>11025</v>
      </c>
      <c r="B618" t="str">
        <f>"ACQUAVIVA MARIANNA"</f>
        <v>ACQUAVIVA MARIANNA</v>
      </c>
      <c r="C618" s="1">
        <v>45977</v>
      </c>
      <c r="D618" t="str">
        <f t="shared" si="55"/>
        <v>Assente il 16/11/2025</v>
      </c>
      <c r="E618" t="str">
        <f t="shared" si="54"/>
        <v xml:space="preserve"> </v>
      </c>
      <c r="F618" t="s">
        <v>7</v>
      </c>
    </row>
    <row r="619" spans="1:7" x14ac:dyDescent="0.25">
      <c r="A619">
        <v>11030</v>
      </c>
      <c r="B619" t="str">
        <f>"CIOTOLI MARTA"</f>
        <v>CIOTOLI MARTA</v>
      </c>
      <c r="C619" s="1">
        <v>45977</v>
      </c>
      <c r="D619" t="str">
        <f t="shared" si="55"/>
        <v>Assente il 16/11/2025</v>
      </c>
      <c r="E619" t="str">
        <f t="shared" si="54"/>
        <v xml:space="preserve"> </v>
      </c>
      <c r="F619" t="s">
        <v>7</v>
      </c>
    </row>
    <row r="620" spans="1:7" x14ac:dyDescent="0.25">
      <c r="A620">
        <v>1</v>
      </c>
      <c r="B620" t="str">
        <f>"ANGIOLINI RENATO"</f>
        <v>ANGIOLINI RENATO</v>
      </c>
      <c r="C620" s="1">
        <v>45978</v>
      </c>
      <c r="D620" t="str">
        <f t="shared" ref="D620:D625" si="56">"Assente il 17/11/2025"</f>
        <v>Assente il 17/11/2025</v>
      </c>
      <c r="E620" t="str">
        <f t="shared" si="54"/>
        <v xml:space="preserve"> </v>
      </c>
      <c r="F620" t="s">
        <v>7</v>
      </c>
      <c r="G620" s="2">
        <v>0.25</v>
      </c>
    </row>
    <row r="621" spans="1:7" x14ac:dyDescent="0.25">
      <c r="A621">
        <v>73</v>
      </c>
      <c r="B621" t="str">
        <f>"FRANCI LUISELLA"</f>
        <v>FRANCI LUISELLA</v>
      </c>
      <c r="C621" s="1">
        <v>45978</v>
      </c>
      <c r="D621" t="str">
        <f t="shared" si="56"/>
        <v>Assente il 17/11/2025</v>
      </c>
      <c r="E621" t="str">
        <f t="shared" si="54"/>
        <v xml:space="preserve"> </v>
      </c>
      <c r="F621" t="s">
        <v>7</v>
      </c>
      <c r="G621" s="2">
        <v>0.25</v>
      </c>
    </row>
    <row r="622" spans="1:7" x14ac:dyDescent="0.25">
      <c r="A622">
        <v>150</v>
      </c>
      <c r="B622" t="str">
        <f>"SARTI CRISTINA"</f>
        <v>SARTI CRISTINA</v>
      </c>
      <c r="C622" s="1">
        <v>45978</v>
      </c>
      <c r="D622" t="str">
        <f t="shared" si="56"/>
        <v>Assente il 17/11/2025</v>
      </c>
      <c r="E622" t="str">
        <f t="shared" si="54"/>
        <v xml:space="preserve"> </v>
      </c>
      <c r="F622" t="s">
        <v>7</v>
      </c>
      <c r="G622" s="2">
        <v>0.25</v>
      </c>
    </row>
    <row r="623" spans="1:7" x14ac:dyDescent="0.25">
      <c r="A623">
        <v>10023</v>
      </c>
      <c r="B623" t="str">
        <f>"FALLANI ANDREA"</f>
        <v>FALLANI ANDREA</v>
      </c>
      <c r="C623" s="1">
        <v>45978</v>
      </c>
      <c r="D623" t="str">
        <f t="shared" si="56"/>
        <v>Assente il 17/11/2025</v>
      </c>
      <c r="E623" t="str">
        <f t="shared" si="54"/>
        <v xml:space="preserve"> </v>
      </c>
      <c r="F623" t="s">
        <v>7</v>
      </c>
      <c r="G623" s="2">
        <v>0.25</v>
      </c>
    </row>
    <row r="624" spans="1:7" x14ac:dyDescent="0.25">
      <c r="A624">
        <v>11022</v>
      </c>
      <c r="B624" t="str">
        <f>"CAVICCHI ANDREA"</f>
        <v>CAVICCHI ANDREA</v>
      </c>
      <c r="C624" s="1">
        <v>45978</v>
      </c>
      <c r="D624" t="str">
        <f t="shared" si="56"/>
        <v>Assente il 17/11/2025</v>
      </c>
      <c r="E624" t="str">
        <f t="shared" si="54"/>
        <v xml:space="preserve"> </v>
      </c>
      <c r="F624" t="s">
        <v>7</v>
      </c>
      <c r="G624" s="2">
        <v>0.25</v>
      </c>
    </row>
    <row r="625" spans="1:7" x14ac:dyDescent="0.25">
      <c r="A625">
        <v>11023</v>
      </c>
      <c r="B625" t="str">
        <f>"SIRSI ELEONORA"</f>
        <v>SIRSI ELEONORA</v>
      </c>
      <c r="C625" s="1">
        <v>45978</v>
      </c>
      <c r="D625" t="str">
        <f t="shared" si="56"/>
        <v>Assente il 17/11/2025</v>
      </c>
      <c r="E625" t="str">
        <f t="shared" ref="E625:E634" si="57">" "</f>
        <v xml:space="preserve"> </v>
      </c>
      <c r="F625" t="s">
        <v>7</v>
      </c>
      <c r="G625" s="2">
        <v>0.25</v>
      </c>
    </row>
    <row r="626" spans="1:7" x14ac:dyDescent="0.25">
      <c r="A626">
        <v>1</v>
      </c>
      <c r="B626" t="str">
        <f>"ANGIOLINI RENATO"</f>
        <v>ANGIOLINI RENATO</v>
      </c>
      <c r="C626" s="1">
        <v>45979</v>
      </c>
      <c r="D626" t="str">
        <f t="shared" ref="D626:D631" si="58">"Assente il 18/11/2025"</f>
        <v>Assente il 18/11/2025</v>
      </c>
      <c r="E626" t="str">
        <f t="shared" si="57"/>
        <v xml:space="preserve"> </v>
      </c>
      <c r="F626" t="s">
        <v>7</v>
      </c>
      <c r="G626" s="2">
        <v>0.375</v>
      </c>
    </row>
    <row r="627" spans="1:7" x14ac:dyDescent="0.25">
      <c r="A627">
        <v>73</v>
      </c>
      <c r="B627" t="str">
        <f>"FRANCI LUISELLA"</f>
        <v>FRANCI LUISELLA</v>
      </c>
      <c r="C627" s="1">
        <v>45979</v>
      </c>
      <c r="D627" t="str">
        <f t="shared" si="58"/>
        <v>Assente il 18/11/2025</v>
      </c>
      <c r="E627" t="str">
        <f t="shared" si="57"/>
        <v xml:space="preserve"> </v>
      </c>
      <c r="F627" t="s">
        <v>7</v>
      </c>
      <c r="G627" s="2">
        <v>0.25</v>
      </c>
    </row>
    <row r="628" spans="1:7" x14ac:dyDescent="0.25">
      <c r="A628">
        <v>150</v>
      </c>
      <c r="B628" t="str">
        <f>"SARTI CRISTINA"</f>
        <v>SARTI CRISTINA</v>
      </c>
      <c r="C628" s="1">
        <v>45979</v>
      </c>
      <c r="D628" t="str">
        <f t="shared" si="58"/>
        <v>Assente il 18/11/2025</v>
      </c>
      <c r="E628" t="str">
        <f t="shared" si="57"/>
        <v xml:space="preserve"> </v>
      </c>
      <c r="F628" t="s">
        <v>7</v>
      </c>
      <c r="G628" s="2">
        <v>0.375</v>
      </c>
    </row>
    <row r="629" spans="1:7" x14ac:dyDescent="0.25">
      <c r="A629">
        <v>10023</v>
      </c>
      <c r="B629" t="str">
        <f>"FALLANI ANDREA"</f>
        <v>FALLANI ANDREA</v>
      </c>
      <c r="C629" s="1">
        <v>45979</v>
      </c>
      <c r="D629" t="str">
        <f t="shared" si="58"/>
        <v>Assente il 18/11/2025</v>
      </c>
      <c r="E629" t="str">
        <f t="shared" si="57"/>
        <v xml:space="preserve"> </v>
      </c>
      <c r="F629" t="s">
        <v>7</v>
      </c>
      <c r="G629" s="2">
        <v>0.375</v>
      </c>
    </row>
    <row r="630" spans="1:7" x14ac:dyDescent="0.25">
      <c r="A630">
        <v>11022</v>
      </c>
      <c r="B630" t="str">
        <f>"CAVICCHI ANDREA"</f>
        <v>CAVICCHI ANDREA</v>
      </c>
      <c r="C630" s="1">
        <v>45979</v>
      </c>
      <c r="D630" t="str">
        <f t="shared" si="58"/>
        <v>Assente il 18/11/2025</v>
      </c>
      <c r="E630" t="str">
        <f t="shared" si="57"/>
        <v xml:space="preserve"> </v>
      </c>
      <c r="F630" t="s">
        <v>7</v>
      </c>
      <c r="G630" s="2">
        <v>0.375</v>
      </c>
    </row>
    <row r="631" spans="1:7" x14ac:dyDescent="0.25">
      <c r="A631">
        <v>11023</v>
      </c>
      <c r="B631" t="str">
        <f>"SIRSI ELEONORA"</f>
        <v>SIRSI ELEONORA</v>
      </c>
      <c r="C631" s="1">
        <v>45979</v>
      </c>
      <c r="D631" t="str">
        <f t="shared" si="58"/>
        <v>Assente il 18/11/2025</v>
      </c>
      <c r="E631" t="str">
        <f t="shared" si="57"/>
        <v xml:space="preserve"> </v>
      </c>
      <c r="F631" t="s">
        <v>7</v>
      </c>
      <c r="G631" s="2">
        <v>0.375</v>
      </c>
    </row>
    <row r="632" spans="1:7" x14ac:dyDescent="0.25">
      <c r="A632">
        <v>1</v>
      </c>
      <c r="B632" t="str">
        <f>"ANGIOLINI RENATO"</f>
        <v>ANGIOLINI RENATO</v>
      </c>
      <c r="C632" s="1">
        <v>45980</v>
      </c>
      <c r="D632" t="str">
        <f t="shared" ref="D632:D638" si="59">"Assente il 19/11/2025"</f>
        <v>Assente il 19/11/2025</v>
      </c>
      <c r="E632" t="str">
        <f t="shared" si="57"/>
        <v xml:space="preserve"> </v>
      </c>
      <c r="F632" t="s">
        <v>7</v>
      </c>
      <c r="G632" s="2">
        <v>0.25</v>
      </c>
    </row>
    <row r="633" spans="1:7" x14ac:dyDescent="0.25">
      <c r="A633">
        <v>73</v>
      </c>
      <c r="B633" t="str">
        <f>"FRANCI LUISELLA"</f>
        <v>FRANCI LUISELLA</v>
      </c>
      <c r="C633" s="1">
        <v>45980</v>
      </c>
      <c r="D633" t="str">
        <f t="shared" si="59"/>
        <v>Assente il 19/11/2025</v>
      </c>
      <c r="E633" t="str">
        <f t="shared" si="57"/>
        <v xml:space="preserve"> </v>
      </c>
      <c r="F633" t="s">
        <v>7</v>
      </c>
      <c r="G633" s="2">
        <v>0.25</v>
      </c>
    </row>
    <row r="634" spans="1:7" x14ac:dyDescent="0.25">
      <c r="A634">
        <v>150</v>
      </c>
      <c r="B634" t="str">
        <f>"SARTI CRISTINA"</f>
        <v>SARTI CRISTINA</v>
      </c>
      <c r="C634" s="1">
        <v>45980</v>
      </c>
      <c r="D634" t="str">
        <f t="shared" si="59"/>
        <v>Assente il 19/11/2025</v>
      </c>
      <c r="E634" t="str">
        <f t="shared" si="57"/>
        <v xml:space="preserve"> </v>
      </c>
      <c r="F634" t="s">
        <v>7</v>
      </c>
      <c r="G634" s="2">
        <v>0.25</v>
      </c>
    </row>
    <row r="635" spans="1:7" x14ac:dyDescent="0.25">
      <c r="A635">
        <v>164</v>
      </c>
      <c r="B635" t="str">
        <f>"TONELLI FRANCESCO"</f>
        <v>TONELLI FRANCESCO</v>
      </c>
      <c r="C635" s="1">
        <v>45980</v>
      </c>
      <c r="D635" t="str">
        <f t="shared" si="59"/>
        <v>Assente il 19/11/2025</v>
      </c>
      <c r="E635" t="str">
        <f>"3007 PERM. RETRIBUITO MOTIVI PERS. FAMIGLIARI INTERA GIORNATA"</f>
        <v>3007 PERM. RETRIBUITO MOTIVI PERS. FAMIGLIARI INTERA GIORNATA</v>
      </c>
      <c r="F635" t="s">
        <v>7</v>
      </c>
      <c r="G635" s="2">
        <v>0.25</v>
      </c>
    </row>
    <row r="636" spans="1:7" x14ac:dyDescent="0.25">
      <c r="A636">
        <v>10023</v>
      </c>
      <c r="B636" t="str">
        <f>"FALLANI ANDREA"</f>
        <v>FALLANI ANDREA</v>
      </c>
      <c r="C636" s="1">
        <v>45980</v>
      </c>
      <c r="D636" t="str">
        <f t="shared" si="59"/>
        <v>Assente il 19/11/2025</v>
      </c>
      <c r="E636" t="str">
        <f t="shared" ref="E636:E648" si="60">" "</f>
        <v xml:space="preserve"> </v>
      </c>
      <c r="F636" t="s">
        <v>7</v>
      </c>
      <c r="G636" s="2">
        <v>0.25</v>
      </c>
    </row>
    <row r="637" spans="1:7" x14ac:dyDescent="0.25">
      <c r="A637">
        <v>11022</v>
      </c>
      <c r="B637" t="str">
        <f>"CAVICCHI ANDREA"</f>
        <v>CAVICCHI ANDREA</v>
      </c>
      <c r="C637" s="1">
        <v>45980</v>
      </c>
      <c r="D637" t="str">
        <f t="shared" si="59"/>
        <v>Assente il 19/11/2025</v>
      </c>
      <c r="E637" t="str">
        <f t="shared" si="60"/>
        <v xml:space="preserve"> </v>
      </c>
      <c r="F637" t="s">
        <v>7</v>
      </c>
      <c r="G637" s="2">
        <v>0.25</v>
      </c>
    </row>
    <row r="638" spans="1:7" x14ac:dyDescent="0.25">
      <c r="A638">
        <v>11023</v>
      </c>
      <c r="B638" t="str">
        <f>"SIRSI ELEONORA"</f>
        <v>SIRSI ELEONORA</v>
      </c>
      <c r="C638" s="1">
        <v>45980</v>
      </c>
      <c r="D638" t="str">
        <f t="shared" si="59"/>
        <v>Assente il 19/11/2025</v>
      </c>
      <c r="E638" t="str">
        <f t="shared" si="60"/>
        <v xml:space="preserve"> </v>
      </c>
      <c r="F638" t="s">
        <v>7</v>
      </c>
      <c r="G638" s="2">
        <v>0.25</v>
      </c>
    </row>
    <row r="639" spans="1:7" x14ac:dyDescent="0.25">
      <c r="A639">
        <v>1</v>
      </c>
      <c r="B639" t="str">
        <f>"ANGIOLINI RENATO"</f>
        <v>ANGIOLINI RENATO</v>
      </c>
      <c r="C639" s="1">
        <v>45981</v>
      </c>
      <c r="D639" t="str">
        <f t="shared" ref="D639:D644" si="61">"Assente il 20/11/2025"</f>
        <v>Assente il 20/11/2025</v>
      </c>
      <c r="E639" t="str">
        <f t="shared" si="60"/>
        <v xml:space="preserve"> </v>
      </c>
      <c r="F639" t="s">
        <v>7</v>
      </c>
      <c r="G639" s="2">
        <v>0.375</v>
      </c>
    </row>
    <row r="640" spans="1:7" x14ac:dyDescent="0.25">
      <c r="A640">
        <v>73</v>
      </c>
      <c r="B640" t="str">
        <f>"FRANCI LUISELLA"</f>
        <v>FRANCI LUISELLA</v>
      </c>
      <c r="C640" s="1">
        <v>45981</v>
      </c>
      <c r="D640" t="str">
        <f t="shared" si="61"/>
        <v>Assente il 20/11/2025</v>
      </c>
      <c r="E640" t="str">
        <f t="shared" si="60"/>
        <v xml:space="preserve"> </v>
      </c>
      <c r="F640" t="s">
        <v>7</v>
      </c>
      <c r="G640" s="2">
        <v>0.25</v>
      </c>
    </row>
    <row r="641" spans="1:7" x14ac:dyDescent="0.25">
      <c r="A641">
        <v>150</v>
      </c>
      <c r="B641" t="str">
        <f>"SARTI CRISTINA"</f>
        <v>SARTI CRISTINA</v>
      </c>
      <c r="C641" s="1">
        <v>45981</v>
      </c>
      <c r="D641" t="str">
        <f t="shared" si="61"/>
        <v>Assente il 20/11/2025</v>
      </c>
      <c r="E641" t="str">
        <f t="shared" si="60"/>
        <v xml:space="preserve"> </v>
      </c>
      <c r="F641" t="s">
        <v>7</v>
      </c>
      <c r="G641" s="2">
        <v>0.375</v>
      </c>
    </row>
    <row r="642" spans="1:7" x14ac:dyDescent="0.25">
      <c r="A642">
        <v>10023</v>
      </c>
      <c r="B642" t="str">
        <f>"FALLANI ANDREA"</f>
        <v>FALLANI ANDREA</v>
      </c>
      <c r="C642" s="1">
        <v>45981</v>
      </c>
      <c r="D642" t="str">
        <f t="shared" si="61"/>
        <v>Assente il 20/11/2025</v>
      </c>
      <c r="E642" t="str">
        <f t="shared" si="60"/>
        <v xml:space="preserve"> </v>
      </c>
      <c r="F642" t="s">
        <v>7</v>
      </c>
      <c r="G642" s="2">
        <v>0.375</v>
      </c>
    </row>
    <row r="643" spans="1:7" x14ac:dyDescent="0.25">
      <c r="A643">
        <v>11022</v>
      </c>
      <c r="B643" t="str">
        <f>"CAVICCHI ANDREA"</f>
        <v>CAVICCHI ANDREA</v>
      </c>
      <c r="C643" s="1">
        <v>45981</v>
      </c>
      <c r="D643" t="str">
        <f t="shared" si="61"/>
        <v>Assente il 20/11/2025</v>
      </c>
      <c r="E643" t="str">
        <f t="shared" si="60"/>
        <v xml:space="preserve"> </v>
      </c>
      <c r="F643" t="s">
        <v>7</v>
      </c>
      <c r="G643" s="2">
        <v>0.375</v>
      </c>
    </row>
    <row r="644" spans="1:7" x14ac:dyDescent="0.25">
      <c r="A644">
        <v>11023</v>
      </c>
      <c r="B644" t="str">
        <f>"SIRSI ELEONORA"</f>
        <v>SIRSI ELEONORA</v>
      </c>
      <c r="C644" s="1">
        <v>45981</v>
      </c>
      <c r="D644" t="str">
        <f t="shared" si="61"/>
        <v>Assente il 20/11/2025</v>
      </c>
      <c r="E644" t="str">
        <f t="shared" si="60"/>
        <v xml:space="preserve"> </v>
      </c>
      <c r="F644" t="s">
        <v>7</v>
      </c>
      <c r="G644" s="2">
        <v>0.375</v>
      </c>
    </row>
    <row r="645" spans="1:7" x14ac:dyDescent="0.25">
      <c r="A645">
        <v>1</v>
      </c>
      <c r="B645" t="str">
        <f>"ANGIOLINI RENATO"</f>
        <v>ANGIOLINI RENATO</v>
      </c>
      <c r="C645" s="1">
        <v>45982</v>
      </c>
      <c r="D645" t="str">
        <f t="shared" ref="D645:D652" si="62">"Assente il 21/11/2025"</f>
        <v>Assente il 21/11/2025</v>
      </c>
      <c r="E645" t="str">
        <f t="shared" si="60"/>
        <v xml:space="preserve"> </v>
      </c>
      <c r="F645" t="s">
        <v>7</v>
      </c>
      <c r="G645" s="2">
        <v>0.25</v>
      </c>
    </row>
    <row r="646" spans="1:7" x14ac:dyDescent="0.25">
      <c r="A646">
        <v>73</v>
      </c>
      <c r="B646" t="str">
        <f>"FRANCI LUISELLA"</f>
        <v>FRANCI LUISELLA</v>
      </c>
      <c r="C646" s="1">
        <v>45982</v>
      </c>
      <c r="D646" t="str">
        <f t="shared" si="62"/>
        <v>Assente il 21/11/2025</v>
      </c>
      <c r="E646" t="str">
        <f t="shared" si="60"/>
        <v xml:space="preserve"> </v>
      </c>
      <c r="F646" t="s">
        <v>7</v>
      </c>
      <c r="G646" s="2">
        <v>0.25</v>
      </c>
    </row>
    <row r="647" spans="1:7" x14ac:dyDescent="0.25">
      <c r="A647">
        <v>150</v>
      </c>
      <c r="B647" t="str">
        <f>"SARTI CRISTINA"</f>
        <v>SARTI CRISTINA</v>
      </c>
      <c r="C647" s="1">
        <v>45982</v>
      </c>
      <c r="D647" t="str">
        <f t="shared" si="62"/>
        <v>Assente il 21/11/2025</v>
      </c>
      <c r="E647" t="str">
        <f t="shared" si="60"/>
        <v xml:space="preserve"> </v>
      </c>
      <c r="F647" t="s">
        <v>7</v>
      </c>
      <c r="G647" s="2">
        <v>0.25</v>
      </c>
    </row>
    <row r="648" spans="1:7" x14ac:dyDescent="0.25">
      <c r="A648">
        <v>10023</v>
      </c>
      <c r="B648" t="str">
        <f>"FALLANI ANDREA"</f>
        <v>FALLANI ANDREA</v>
      </c>
      <c r="C648" s="1">
        <v>45982</v>
      </c>
      <c r="D648" t="str">
        <f t="shared" si="62"/>
        <v>Assente il 21/11/2025</v>
      </c>
      <c r="E648" t="str">
        <f t="shared" si="60"/>
        <v xml:space="preserve"> </v>
      </c>
      <c r="F648" t="s">
        <v>7</v>
      </c>
      <c r="G648" s="2">
        <v>0.25</v>
      </c>
    </row>
    <row r="649" spans="1:7" x14ac:dyDescent="0.25">
      <c r="A649">
        <v>10025</v>
      </c>
      <c r="B649" t="str">
        <f>"GALGANI ILENIA"</f>
        <v>GALGANI ILENIA</v>
      </c>
      <c r="C649" s="1">
        <v>45982</v>
      </c>
      <c r="D649" t="str">
        <f t="shared" si="62"/>
        <v>Assente il 21/11/2025</v>
      </c>
      <c r="E649" t="str">
        <f>"1000 FERIE"</f>
        <v>1000 FERIE</v>
      </c>
      <c r="F649" t="s">
        <v>7</v>
      </c>
      <c r="G649" s="2">
        <v>0.25</v>
      </c>
    </row>
    <row r="650" spans="1:7" x14ac:dyDescent="0.25">
      <c r="A650">
        <v>11022</v>
      </c>
      <c r="B650" t="str">
        <f>"CAVICCHI ANDREA"</f>
        <v>CAVICCHI ANDREA</v>
      </c>
      <c r="C650" s="1">
        <v>45982</v>
      </c>
      <c r="D650" t="str">
        <f t="shared" si="62"/>
        <v>Assente il 21/11/2025</v>
      </c>
      <c r="E650" t="str">
        <f>" "</f>
        <v xml:space="preserve"> </v>
      </c>
      <c r="F650" t="s">
        <v>7</v>
      </c>
      <c r="G650" s="2">
        <v>0.25</v>
      </c>
    </row>
    <row r="651" spans="1:7" x14ac:dyDescent="0.25">
      <c r="A651">
        <v>11023</v>
      </c>
      <c r="B651" t="str">
        <f>"SIRSI ELEONORA"</f>
        <v>SIRSI ELEONORA</v>
      </c>
      <c r="C651" s="1">
        <v>45982</v>
      </c>
      <c r="D651" t="str">
        <f t="shared" si="62"/>
        <v>Assente il 21/11/2025</v>
      </c>
      <c r="E651" t="str">
        <f>" "</f>
        <v xml:space="preserve"> </v>
      </c>
      <c r="F651" t="s">
        <v>7</v>
      </c>
      <c r="G651" s="2">
        <v>0.25</v>
      </c>
    </row>
    <row r="652" spans="1:7" x14ac:dyDescent="0.25">
      <c r="A652">
        <v>11024</v>
      </c>
      <c r="B652" t="str">
        <f>"FABBRI PAOLA"</f>
        <v>FABBRI PAOLA</v>
      </c>
      <c r="C652" s="1">
        <v>45982</v>
      </c>
      <c r="D652" t="str">
        <f t="shared" si="62"/>
        <v>Assente il 21/11/2025</v>
      </c>
      <c r="E652" t="str">
        <f>"1000 FERIE"</f>
        <v>1000 FERIE</v>
      </c>
      <c r="F652" t="s">
        <v>7</v>
      </c>
      <c r="G652" s="2">
        <v>0.25</v>
      </c>
    </row>
    <row r="653" spans="1:7" x14ac:dyDescent="0.25">
      <c r="A653">
        <v>1</v>
      </c>
      <c r="B653" t="str">
        <f>"ANGIOLINI RENATO"</f>
        <v>ANGIOLINI RENATO</v>
      </c>
      <c r="C653" s="1">
        <v>45983</v>
      </c>
      <c r="D653" t="str">
        <f t="shared" ref="D653:D678" si="63">"Assente il 22/11/2025"</f>
        <v>Assente il 22/11/2025</v>
      </c>
      <c r="E653" t="str">
        <f t="shared" ref="E653:E684" si="64">" "</f>
        <v xml:space="preserve"> </v>
      </c>
      <c r="F653" t="s">
        <v>7</v>
      </c>
    </row>
    <row r="654" spans="1:7" x14ac:dyDescent="0.25">
      <c r="A654">
        <v>24</v>
      </c>
      <c r="B654" t="str">
        <f>"BETTINI LORELLA"</f>
        <v>BETTINI LORELLA</v>
      </c>
      <c r="C654" s="1">
        <v>45983</v>
      </c>
      <c r="D654" t="str">
        <f t="shared" si="63"/>
        <v>Assente il 22/11/2025</v>
      </c>
      <c r="E654" t="str">
        <f t="shared" si="64"/>
        <v xml:space="preserve"> </v>
      </c>
      <c r="F654" t="s">
        <v>7</v>
      </c>
    </row>
    <row r="655" spans="1:7" x14ac:dyDescent="0.25">
      <c r="A655">
        <v>34</v>
      </c>
      <c r="B655" t="str">
        <f>"CAVACIOCCHI ANGELA"</f>
        <v>CAVACIOCCHI ANGELA</v>
      </c>
      <c r="C655" s="1">
        <v>45983</v>
      </c>
      <c r="D655" t="str">
        <f t="shared" si="63"/>
        <v>Assente il 22/11/2025</v>
      </c>
      <c r="E655" t="str">
        <f t="shared" si="64"/>
        <v xml:space="preserve"> </v>
      </c>
      <c r="F655" t="s">
        <v>7</v>
      </c>
    </row>
    <row r="656" spans="1:7" x14ac:dyDescent="0.25">
      <c r="A656">
        <v>42</v>
      </c>
      <c r="B656" t="str">
        <f>"CECCHETTI MASSIMO"</f>
        <v>CECCHETTI MASSIMO</v>
      </c>
      <c r="C656" s="1">
        <v>45983</v>
      </c>
      <c r="D656" t="str">
        <f t="shared" si="63"/>
        <v>Assente il 22/11/2025</v>
      </c>
      <c r="E656" t="str">
        <f t="shared" si="64"/>
        <v xml:space="preserve"> </v>
      </c>
      <c r="F656" t="s">
        <v>7</v>
      </c>
    </row>
    <row r="657" spans="1:6" x14ac:dyDescent="0.25">
      <c r="A657">
        <v>43</v>
      </c>
      <c r="B657" t="str">
        <f>"CECCHERINI SIMONA"</f>
        <v>CECCHERINI SIMONA</v>
      </c>
      <c r="C657" s="1">
        <v>45983</v>
      </c>
      <c r="D657" t="str">
        <f t="shared" si="63"/>
        <v>Assente il 22/11/2025</v>
      </c>
      <c r="E657" t="str">
        <f t="shared" si="64"/>
        <v xml:space="preserve"> </v>
      </c>
      <c r="F657" t="s">
        <v>7</v>
      </c>
    </row>
    <row r="658" spans="1:6" x14ac:dyDescent="0.25">
      <c r="A658">
        <v>48</v>
      </c>
      <c r="B658" t="str">
        <f>"CRESCIOLI PAOLO"</f>
        <v>CRESCIOLI PAOLO</v>
      </c>
      <c r="C658" s="1">
        <v>45983</v>
      </c>
      <c r="D658" t="str">
        <f t="shared" si="63"/>
        <v>Assente il 22/11/2025</v>
      </c>
      <c r="E658" t="str">
        <f t="shared" si="64"/>
        <v xml:space="preserve"> </v>
      </c>
      <c r="F658" t="s">
        <v>7</v>
      </c>
    </row>
    <row r="659" spans="1:6" x14ac:dyDescent="0.25">
      <c r="A659">
        <v>73</v>
      </c>
      <c r="B659" t="str">
        <f>"FRANCI LUISELLA"</f>
        <v>FRANCI LUISELLA</v>
      </c>
      <c r="C659" s="1">
        <v>45983</v>
      </c>
      <c r="D659" t="str">
        <f t="shared" si="63"/>
        <v>Assente il 22/11/2025</v>
      </c>
      <c r="E659" t="str">
        <f t="shared" si="64"/>
        <v xml:space="preserve"> </v>
      </c>
      <c r="F659" t="s">
        <v>7</v>
      </c>
    </row>
    <row r="660" spans="1:6" x14ac:dyDescent="0.25">
      <c r="A660">
        <v>74</v>
      </c>
      <c r="B660" t="str">
        <f>"FOCARDI LUCIA SILVIA"</f>
        <v>FOCARDI LUCIA SILVIA</v>
      </c>
      <c r="C660" s="1">
        <v>45983</v>
      </c>
      <c r="D660" t="str">
        <f t="shared" si="63"/>
        <v>Assente il 22/11/2025</v>
      </c>
      <c r="E660" t="str">
        <f t="shared" si="64"/>
        <v xml:space="preserve"> </v>
      </c>
      <c r="F660" t="s">
        <v>7</v>
      </c>
    </row>
    <row r="661" spans="1:6" x14ac:dyDescent="0.25">
      <c r="A661">
        <v>105</v>
      </c>
      <c r="B661" t="str">
        <f>"LONGHI ALESSIO"</f>
        <v>LONGHI ALESSIO</v>
      </c>
      <c r="C661" s="1">
        <v>45983</v>
      </c>
      <c r="D661" t="str">
        <f t="shared" si="63"/>
        <v>Assente il 22/11/2025</v>
      </c>
      <c r="E661" t="str">
        <f t="shared" si="64"/>
        <v xml:space="preserve"> </v>
      </c>
      <c r="F661" t="s">
        <v>7</v>
      </c>
    </row>
    <row r="662" spans="1:6" x14ac:dyDescent="0.25">
      <c r="A662">
        <v>137</v>
      </c>
      <c r="B662" t="str">
        <f>"PINZANI PILADE"</f>
        <v>PINZANI PILADE</v>
      </c>
      <c r="C662" s="1">
        <v>45983</v>
      </c>
      <c r="D662" t="str">
        <f t="shared" si="63"/>
        <v>Assente il 22/11/2025</v>
      </c>
      <c r="E662" t="str">
        <f t="shared" si="64"/>
        <v xml:space="preserve"> </v>
      </c>
      <c r="F662" t="s">
        <v>7</v>
      </c>
    </row>
    <row r="663" spans="1:6" x14ac:dyDescent="0.25">
      <c r="A663">
        <v>138</v>
      </c>
      <c r="B663" t="str">
        <f>"POGGIALI ALESSIO"</f>
        <v>POGGIALI ALESSIO</v>
      </c>
      <c r="C663" s="1">
        <v>45983</v>
      </c>
      <c r="D663" t="str">
        <f t="shared" si="63"/>
        <v>Assente il 22/11/2025</v>
      </c>
      <c r="E663" t="str">
        <f t="shared" si="64"/>
        <v xml:space="preserve"> </v>
      </c>
      <c r="F663" t="s">
        <v>7</v>
      </c>
    </row>
    <row r="664" spans="1:6" x14ac:dyDescent="0.25">
      <c r="A664">
        <v>140</v>
      </c>
      <c r="B664" t="str">
        <f>"RONDONI MANUELA"</f>
        <v>RONDONI MANUELA</v>
      </c>
      <c r="C664" s="1">
        <v>45983</v>
      </c>
      <c r="D664" t="str">
        <f t="shared" si="63"/>
        <v>Assente il 22/11/2025</v>
      </c>
      <c r="E664" t="str">
        <f t="shared" si="64"/>
        <v xml:space="preserve"> </v>
      </c>
      <c r="F664" t="s">
        <v>7</v>
      </c>
    </row>
    <row r="665" spans="1:6" x14ac:dyDescent="0.25">
      <c r="A665">
        <v>150</v>
      </c>
      <c r="B665" t="str">
        <f>"SARTI CRISTINA"</f>
        <v>SARTI CRISTINA</v>
      </c>
      <c r="C665" s="1">
        <v>45983</v>
      </c>
      <c r="D665" t="str">
        <f t="shared" si="63"/>
        <v>Assente il 22/11/2025</v>
      </c>
      <c r="E665" t="str">
        <f t="shared" si="64"/>
        <v xml:space="preserve"> </v>
      </c>
      <c r="F665" t="s">
        <v>7</v>
      </c>
    </row>
    <row r="666" spans="1:6" x14ac:dyDescent="0.25">
      <c r="A666">
        <v>164</v>
      </c>
      <c r="B666" t="str">
        <f>"TONELLI FRANCESCO"</f>
        <v>TONELLI FRANCESCO</v>
      </c>
      <c r="C666" s="1">
        <v>45983</v>
      </c>
      <c r="D666" t="str">
        <f t="shared" si="63"/>
        <v>Assente il 22/11/2025</v>
      </c>
      <c r="E666" t="str">
        <f t="shared" si="64"/>
        <v xml:space="preserve"> </v>
      </c>
      <c r="F666" t="s">
        <v>7</v>
      </c>
    </row>
    <row r="667" spans="1:6" x14ac:dyDescent="0.25">
      <c r="A667">
        <v>1178</v>
      </c>
      <c r="B667" t="str">
        <f>"SARTI SONIA"</f>
        <v>SARTI SONIA</v>
      </c>
      <c r="C667" s="1">
        <v>45983</v>
      </c>
      <c r="D667" t="str">
        <f t="shared" si="63"/>
        <v>Assente il 22/11/2025</v>
      </c>
      <c r="E667" t="str">
        <f t="shared" si="64"/>
        <v xml:space="preserve"> </v>
      </c>
      <c r="F667" t="s">
        <v>7</v>
      </c>
    </row>
    <row r="668" spans="1:6" x14ac:dyDescent="0.25">
      <c r="A668">
        <v>1345</v>
      </c>
      <c r="B668" t="str">
        <f>"CHELI ELENA"</f>
        <v>CHELI ELENA</v>
      </c>
      <c r="C668" s="1">
        <v>45983</v>
      </c>
      <c r="D668" t="str">
        <f t="shared" si="63"/>
        <v>Assente il 22/11/2025</v>
      </c>
      <c r="E668" t="str">
        <f t="shared" si="64"/>
        <v xml:space="preserve"> </v>
      </c>
      <c r="F668" t="s">
        <v>7</v>
      </c>
    </row>
    <row r="669" spans="1:6" x14ac:dyDescent="0.25">
      <c r="A669">
        <v>2000</v>
      </c>
      <c r="B669" t="str">
        <f>"PULITI STEFANIA"</f>
        <v>PULITI STEFANIA</v>
      </c>
      <c r="C669" s="1">
        <v>45983</v>
      </c>
      <c r="D669" t="str">
        <f t="shared" si="63"/>
        <v>Assente il 22/11/2025</v>
      </c>
      <c r="E669" t="str">
        <f t="shared" si="64"/>
        <v xml:space="preserve"> </v>
      </c>
      <c r="F669" t="s">
        <v>7</v>
      </c>
    </row>
    <row r="670" spans="1:6" x14ac:dyDescent="0.25">
      <c r="A670">
        <v>10023</v>
      </c>
      <c r="B670" t="str">
        <f>"FALLANI ANDREA"</f>
        <v>FALLANI ANDREA</v>
      </c>
      <c r="C670" s="1">
        <v>45983</v>
      </c>
      <c r="D670" t="str">
        <f t="shared" si="63"/>
        <v>Assente il 22/11/2025</v>
      </c>
      <c r="E670" t="str">
        <f t="shared" si="64"/>
        <v xml:space="preserve"> </v>
      </c>
      <c r="F670" t="s">
        <v>7</v>
      </c>
    </row>
    <row r="671" spans="1:6" x14ac:dyDescent="0.25">
      <c r="A671">
        <v>10024</v>
      </c>
      <c r="B671" t="str">
        <f>"AGLIETTI FILIPPO"</f>
        <v>AGLIETTI FILIPPO</v>
      </c>
      <c r="C671" s="1">
        <v>45983</v>
      </c>
      <c r="D671" t="str">
        <f t="shared" si="63"/>
        <v>Assente il 22/11/2025</v>
      </c>
      <c r="E671" t="str">
        <f t="shared" si="64"/>
        <v xml:space="preserve"> </v>
      </c>
      <c r="F671" t="s">
        <v>7</v>
      </c>
    </row>
    <row r="672" spans="1:6" x14ac:dyDescent="0.25">
      <c r="A672">
        <v>10025</v>
      </c>
      <c r="B672" t="str">
        <f>"GALGANI ILENIA"</f>
        <v>GALGANI ILENIA</v>
      </c>
      <c r="C672" s="1">
        <v>45983</v>
      </c>
      <c r="D672" t="str">
        <f t="shared" si="63"/>
        <v>Assente il 22/11/2025</v>
      </c>
      <c r="E672" t="str">
        <f t="shared" si="64"/>
        <v xml:space="preserve"> </v>
      </c>
      <c r="F672" t="s">
        <v>7</v>
      </c>
    </row>
    <row r="673" spans="1:7" x14ac:dyDescent="0.25">
      <c r="A673">
        <v>11014</v>
      </c>
      <c r="B673" t="str">
        <f>"BECATTINI MIRKO"</f>
        <v>BECATTINI MIRKO</v>
      </c>
      <c r="C673" s="1">
        <v>45983</v>
      </c>
      <c r="D673" t="str">
        <f t="shared" si="63"/>
        <v>Assente il 22/11/2025</v>
      </c>
      <c r="E673" t="str">
        <f t="shared" si="64"/>
        <v xml:space="preserve"> </v>
      </c>
      <c r="F673" t="s">
        <v>7</v>
      </c>
    </row>
    <row r="674" spans="1:7" x14ac:dyDescent="0.25">
      <c r="A674">
        <v>11016</v>
      </c>
      <c r="B674" t="str">
        <f>"BONDI ARIANNA"</f>
        <v>BONDI ARIANNA</v>
      </c>
      <c r="C674" s="1">
        <v>45983</v>
      </c>
      <c r="D674" t="str">
        <f t="shared" si="63"/>
        <v>Assente il 22/11/2025</v>
      </c>
      <c r="E674" t="str">
        <f t="shared" si="64"/>
        <v xml:space="preserve"> </v>
      </c>
      <c r="F674" t="s">
        <v>7</v>
      </c>
    </row>
    <row r="675" spans="1:7" x14ac:dyDescent="0.25">
      <c r="A675">
        <v>11022</v>
      </c>
      <c r="B675" t="str">
        <f>"CAVICCHI ANDREA"</f>
        <v>CAVICCHI ANDREA</v>
      </c>
      <c r="C675" s="1">
        <v>45983</v>
      </c>
      <c r="D675" t="str">
        <f t="shared" si="63"/>
        <v>Assente il 22/11/2025</v>
      </c>
      <c r="E675" t="str">
        <f t="shared" si="64"/>
        <v xml:space="preserve"> </v>
      </c>
      <c r="F675" t="s">
        <v>7</v>
      </c>
    </row>
    <row r="676" spans="1:7" x14ac:dyDescent="0.25">
      <c r="A676">
        <v>11023</v>
      </c>
      <c r="B676" t="str">
        <f>"SIRSI ELEONORA"</f>
        <v>SIRSI ELEONORA</v>
      </c>
      <c r="C676" s="1">
        <v>45983</v>
      </c>
      <c r="D676" t="str">
        <f t="shared" si="63"/>
        <v>Assente il 22/11/2025</v>
      </c>
      <c r="E676" t="str">
        <f t="shared" si="64"/>
        <v xml:space="preserve"> </v>
      </c>
      <c r="F676" t="s">
        <v>7</v>
      </c>
    </row>
    <row r="677" spans="1:7" x14ac:dyDescent="0.25">
      <c r="A677">
        <v>11025</v>
      </c>
      <c r="B677" t="str">
        <f>"ACQUAVIVA MARIANNA"</f>
        <v>ACQUAVIVA MARIANNA</v>
      </c>
      <c r="C677" s="1">
        <v>45983</v>
      </c>
      <c r="D677" t="str">
        <f t="shared" si="63"/>
        <v>Assente il 22/11/2025</v>
      </c>
      <c r="E677" t="str">
        <f t="shared" si="64"/>
        <v xml:space="preserve"> </v>
      </c>
      <c r="F677" t="s">
        <v>7</v>
      </c>
    </row>
    <row r="678" spans="1:7" x14ac:dyDescent="0.25">
      <c r="A678">
        <v>11030</v>
      </c>
      <c r="B678" t="str">
        <f>"CIOTOLI MARTA"</f>
        <v>CIOTOLI MARTA</v>
      </c>
      <c r="C678" s="1">
        <v>45983</v>
      </c>
      <c r="D678" t="str">
        <f t="shared" si="63"/>
        <v>Assente il 22/11/2025</v>
      </c>
      <c r="E678" t="str">
        <f t="shared" si="64"/>
        <v xml:space="preserve"> </v>
      </c>
      <c r="F678" t="s">
        <v>7</v>
      </c>
    </row>
    <row r="679" spans="1:7" x14ac:dyDescent="0.25">
      <c r="A679">
        <v>1</v>
      </c>
      <c r="B679" t="str">
        <f>"ANGIOLINI RENATO"</f>
        <v>ANGIOLINI RENATO</v>
      </c>
      <c r="C679" s="1">
        <v>45984</v>
      </c>
      <c r="D679" t="str">
        <f t="shared" ref="D679:D684" si="65">"Assente il 23/11/2025"</f>
        <v>Assente il 23/11/2025</v>
      </c>
      <c r="E679" t="str">
        <f t="shared" si="64"/>
        <v xml:space="preserve"> </v>
      </c>
      <c r="F679" t="s">
        <v>7</v>
      </c>
    </row>
    <row r="680" spans="1:7" x14ac:dyDescent="0.25">
      <c r="A680">
        <v>24</v>
      </c>
      <c r="B680" t="str">
        <f>"BETTINI LORELLA"</f>
        <v>BETTINI LORELLA</v>
      </c>
      <c r="C680" s="1">
        <v>45984</v>
      </c>
      <c r="D680" t="str">
        <f t="shared" si="65"/>
        <v>Assente il 23/11/2025</v>
      </c>
      <c r="E680" t="str">
        <f t="shared" si="64"/>
        <v xml:space="preserve"> </v>
      </c>
      <c r="F680" t="s">
        <v>7</v>
      </c>
    </row>
    <row r="681" spans="1:7" x14ac:dyDescent="0.25">
      <c r="A681">
        <v>34</v>
      </c>
      <c r="B681" t="str">
        <f>"CAVACIOCCHI ANGELA"</f>
        <v>CAVACIOCCHI ANGELA</v>
      </c>
      <c r="C681" s="1">
        <v>45984</v>
      </c>
      <c r="D681" t="str">
        <f t="shared" si="65"/>
        <v>Assente il 23/11/2025</v>
      </c>
      <c r="E681" t="str">
        <f t="shared" si="64"/>
        <v xml:space="preserve"> </v>
      </c>
      <c r="F681" t="s">
        <v>7</v>
      </c>
    </row>
    <row r="682" spans="1:7" x14ac:dyDescent="0.25">
      <c r="A682">
        <v>42</v>
      </c>
      <c r="B682" t="str">
        <f>"CECCHETTI MASSIMO"</f>
        <v>CECCHETTI MASSIMO</v>
      </c>
      <c r="C682" s="1">
        <v>45984</v>
      </c>
      <c r="D682" t="str">
        <f t="shared" si="65"/>
        <v>Assente il 23/11/2025</v>
      </c>
      <c r="E682" t="str">
        <f t="shared" si="64"/>
        <v xml:space="preserve"> </v>
      </c>
      <c r="F682" t="s">
        <v>7</v>
      </c>
    </row>
    <row r="683" spans="1:7" x14ac:dyDescent="0.25">
      <c r="A683">
        <v>43</v>
      </c>
      <c r="B683" t="str">
        <f>"CECCHERINI SIMONA"</f>
        <v>CECCHERINI SIMONA</v>
      </c>
      <c r="C683" s="1">
        <v>45984</v>
      </c>
      <c r="D683" t="str">
        <f t="shared" si="65"/>
        <v>Assente il 23/11/2025</v>
      </c>
      <c r="E683" t="str">
        <f t="shared" si="64"/>
        <v xml:space="preserve"> </v>
      </c>
      <c r="F683" t="s">
        <v>7</v>
      </c>
    </row>
    <row r="684" spans="1:7" x14ac:dyDescent="0.25">
      <c r="A684">
        <v>48</v>
      </c>
      <c r="B684" t="str">
        <f>"CRESCIOLI PAOLO"</f>
        <v>CRESCIOLI PAOLO</v>
      </c>
      <c r="C684" s="1">
        <v>45984</v>
      </c>
      <c r="D684" t="str">
        <f t="shared" si="65"/>
        <v>Assente il 23/11/2025</v>
      </c>
      <c r="E684" t="str">
        <f t="shared" si="64"/>
        <v xml:space="preserve"> </v>
      </c>
      <c r="F684" t="s">
        <v>7</v>
      </c>
    </row>
    <row r="685" spans="1:7" x14ac:dyDescent="0.25">
      <c r="A685">
        <v>49</v>
      </c>
      <c r="B685" t="str">
        <f>"CHELI SILVIA"</f>
        <v>CHELI SILVIA</v>
      </c>
      <c r="C685" s="1">
        <v>45984</v>
      </c>
      <c r="D685" t="str">
        <f>"Giorno di Riposo"</f>
        <v>Giorno di Riposo</v>
      </c>
      <c r="E685" t="str">
        <f t="shared" ref="E685:E713" si="66">" "</f>
        <v xml:space="preserve"> </v>
      </c>
      <c r="F685" t="s">
        <v>7</v>
      </c>
      <c r="G685" s="2">
        <v>0</v>
      </c>
    </row>
    <row r="686" spans="1:7" x14ac:dyDescent="0.25">
      <c r="A686">
        <v>73</v>
      </c>
      <c r="B686" t="str">
        <f>"FRANCI LUISELLA"</f>
        <v>FRANCI LUISELLA</v>
      </c>
      <c r="C686" s="1">
        <v>45984</v>
      </c>
      <c r="D686" t="str">
        <f t="shared" ref="D686:D706" si="67">"Assente il 23/11/2025"</f>
        <v>Assente il 23/11/2025</v>
      </c>
      <c r="E686" t="str">
        <f t="shared" si="66"/>
        <v xml:space="preserve"> </v>
      </c>
      <c r="F686" t="s">
        <v>7</v>
      </c>
    </row>
    <row r="687" spans="1:7" x14ac:dyDescent="0.25">
      <c r="A687">
        <v>74</v>
      </c>
      <c r="B687" t="str">
        <f>"FOCARDI LUCIA SILVIA"</f>
        <v>FOCARDI LUCIA SILVIA</v>
      </c>
      <c r="C687" s="1">
        <v>45984</v>
      </c>
      <c r="D687" t="str">
        <f t="shared" si="67"/>
        <v>Assente il 23/11/2025</v>
      </c>
      <c r="E687" t="str">
        <f t="shared" si="66"/>
        <v xml:space="preserve"> </v>
      </c>
      <c r="F687" t="s">
        <v>7</v>
      </c>
    </row>
    <row r="688" spans="1:7" x14ac:dyDescent="0.25">
      <c r="A688">
        <v>105</v>
      </c>
      <c r="B688" t="str">
        <f>"LONGHI ALESSIO"</f>
        <v>LONGHI ALESSIO</v>
      </c>
      <c r="C688" s="1">
        <v>45984</v>
      </c>
      <c r="D688" t="str">
        <f t="shared" si="67"/>
        <v>Assente il 23/11/2025</v>
      </c>
      <c r="E688" t="str">
        <f t="shared" si="66"/>
        <v xml:space="preserve"> </v>
      </c>
      <c r="F688" t="s">
        <v>7</v>
      </c>
    </row>
    <row r="689" spans="1:6" x14ac:dyDescent="0.25">
      <c r="A689">
        <v>137</v>
      </c>
      <c r="B689" t="str">
        <f>"PINZANI PILADE"</f>
        <v>PINZANI PILADE</v>
      </c>
      <c r="C689" s="1">
        <v>45984</v>
      </c>
      <c r="D689" t="str">
        <f t="shared" si="67"/>
        <v>Assente il 23/11/2025</v>
      </c>
      <c r="E689" t="str">
        <f t="shared" si="66"/>
        <v xml:space="preserve"> </v>
      </c>
      <c r="F689" t="s">
        <v>7</v>
      </c>
    </row>
    <row r="690" spans="1:6" x14ac:dyDescent="0.25">
      <c r="A690">
        <v>138</v>
      </c>
      <c r="B690" t="str">
        <f>"POGGIALI ALESSIO"</f>
        <v>POGGIALI ALESSIO</v>
      </c>
      <c r="C690" s="1">
        <v>45984</v>
      </c>
      <c r="D690" t="str">
        <f t="shared" si="67"/>
        <v>Assente il 23/11/2025</v>
      </c>
      <c r="E690" t="str">
        <f t="shared" si="66"/>
        <v xml:space="preserve"> </v>
      </c>
      <c r="F690" t="s">
        <v>7</v>
      </c>
    </row>
    <row r="691" spans="1:6" x14ac:dyDescent="0.25">
      <c r="A691">
        <v>140</v>
      </c>
      <c r="B691" t="str">
        <f>"RONDONI MANUELA"</f>
        <v>RONDONI MANUELA</v>
      </c>
      <c r="C691" s="1">
        <v>45984</v>
      </c>
      <c r="D691" t="str">
        <f t="shared" si="67"/>
        <v>Assente il 23/11/2025</v>
      </c>
      <c r="E691" t="str">
        <f t="shared" si="66"/>
        <v xml:space="preserve"> </v>
      </c>
      <c r="F691" t="s">
        <v>7</v>
      </c>
    </row>
    <row r="692" spans="1:6" x14ac:dyDescent="0.25">
      <c r="A692">
        <v>150</v>
      </c>
      <c r="B692" t="str">
        <f>"SARTI CRISTINA"</f>
        <v>SARTI CRISTINA</v>
      </c>
      <c r="C692" s="1">
        <v>45984</v>
      </c>
      <c r="D692" t="str">
        <f t="shared" si="67"/>
        <v>Assente il 23/11/2025</v>
      </c>
      <c r="E692" t="str">
        <f t="shared" si="66"/>
        <v xml:space="preserve"> </v>
      </c>
      <c r="F692" t="s">
        <v>7</v>
      </c>
    </row>
    <row r="693" spans="1:6" x14ac:dyDescent="0.25">
      <c r="A693">
        <v>164</v>
      </c>
      <c r="B693" t="str">
        <f>"TONELLI FRANCESCO"</f>
        <v>TONELLI FRANCESCO</v>
      </c>
      <c r="C693" s="1">
        <v>45984</v>
      </c>
      <c r="D693" t="str">
        <f t="shared" si="67"/>
        <v>Assente il 23/11/2025</v>
      </c>
      <c r="E693" t="str">
        <f t="shared" si="66"/>
        <v xml:space="preserve"> </v>
      </c>
      <c r="F693" t="s">
        <v>7</v>
      </c>
    </row>
    <row r="694" spans="1:6" x14ac:dyDescent="0.25">
      <c r="A694">
        <v>1178</v>
      </c>
      <c r="B694" t="str">
        <f>"SARTI SONIA"</f>
        <v>SARTI SONIA</v>
      </c>
      <c r="C694" s="1">
        <v>45984</v>
      </c>
      <c r="D694" t="str">
        <f t="shared" si="67"/>
        <v>Assente il 23/11/2025</v>
      </c>
      <c r="E694" t="str">
        <f t="shared" si="66"/>
        <v xml:space="preserve"> </v>
      </c>
      <c r="F694" t="s">
        <v>7</v>
      </c>
    </row>
    <row r="695" spans="1:6" x14ac:dyDescent="0.25">
      <c r="A695">
        <v>1345</v>
      </c>
      <c r="B695" t="str">
        <f>"CHELI ELENA"</f>
        <v>CHELI ELENA</v>
      </c>
      <c r="C695" s="1">
        <v>45984</v>
      </c>
      <c r="D695" t="str">
        <f t="shared" si="67"/>
        <v>Assente il 23/11/2025</v>
      </c>
      <c r="E695" t="str">
        <f t="shared" si="66"/>
        <v xml:space="preserve"> </v>
      </c>
      <c r="F695" t="s">
        <v>7</v>
      </c>
    </row>
    <row r="696" spans="1:6" x14ac:dyDescent="0.25">
      <c r="A696">
        <v>2000</v>
      </c>
      <c r="B696" t="str">
        <f>"PULITI STEFANIA"</f>
        <v>PULITI STEFANIA</v>
      </c>
      <c r="C696" s="1">
        <v>45984</v>
      </c>
      <c r="D696" t="str">
        <f t="shared" si="67"/>
        <v>Assente il 23/11/2025</v>
      </c>
      <c r="E696" t="str">
        <f t="shared" si="66"/>
        <v xml:space="preserve"> </v>
      </c>
      <c r="F696" t="s">
        <v>7</v>
      </c>
    </row>
    <row r="697" spans="1:6" x14ac:dyDescent="0.25">
      <c r="A697">
        <v>10023</v>
      </c>
      <c r="B697" t="str">
        <f>"FALLANI ANDREA"</f>
        <v>FALLANI ANDREA</v>
      </c>
      <c r="C697" s="1">
        <v>45984</v>
      </c>
      <c r="D697" t="str">
        <f t="shared" si="67"/>
        <v>Assente il 23/11/2025</v>
      </c>
      <c r="E697" t="str">
        <f t="shared" si="66"/>
        <v xml:space="preserve"> </v>
      </c>
      <c r="F697" t="s">
        <v>7</v>
      </c>
    </row>
    <row r="698" spans="1:6" x14ac:dyDescent="0.25">
      <c r="A698">
        <v>10024</v>
      </c>
      <c r="B698" t="str">
        <f>"AGLIETTI FILIPPO"</f>
        <v>AGLIETTI FILIPPO</v>
      </c>
      <c r="C698" s="1">
        <v>45984</v>
      </c>
      <c r="D698" t="str">
        <f t="shared" si="67"/>
        <v>Assente il 23/11/2025</v>
      </c>
      <c r="E698" t="str">
        <f t="shared" si="66"/>
        <v xml:space="preserve"> </v>
      </c>
      <c r="F698" t="s">
        <v>7</v>
      </c>
    </row>
    <row r="699" spans="1:6" x14ac:dyDescent="0.25">
      <c r="A699">
        <v>10025</v>
      </c>
      <c r="B699" t="str">
        <f>"GALGANI ILENIA"</f>
        <v>GALGANI ILENIA</v>
      </c>
      <c r="C699" s="1">
        <v>45984</v>
      </c>
      <c r="D699" t="str">
        <f t="shared" si="67"/>
        <v>Assente il 23/11/2025</v>
      </c>
      <c r="E699" t="str">
        <f t="shared" si="66"/>
        <v xml:space="preserve"> </v>
      </c>
      <c r="F699" t="s">
        <v>7</v>
      </c>
    </row>
    <row r="700" spans="1:6" x14ac:dyDescent="0.25">
      <c r="A700">
        <v>11014</v>
      </c>
      <c r="B700" t="str">
        <f>"BECATTINI MIRKO"</f>
        <v>BECATTINI MIRKO</v>
      </c>
      <c r="C700" s="1">
        <v>45984</v>
      </c>
      <c r="D700" t="str">
        <f t="shared" si="67"/>
        <v>Assente il 23/11/2025</v>
      </c>
      <c r="E700" t="str">
        <f t="shared" si="66"/>
        <v xml:space="preserve"> </v>
      </c>
      <c r="F700" t="s">
        <v>7</v>
      </c>
    </row>
    <row r="701" spans="1:6" x14ac:dyDescent="0.25">
      <c r="A701">
        <v>11016</v>
      </c>
      <c r="B701" t="str">
        <f>"BONDI ARIANNA"</f>
        <v>BONDI ARIANNA</v>
      </c>
      <c r="C701" s="1">
        <v>45984</v>
      </c>
      <c r="D701" t="str">
        <f t="shared" si="67"/>
        <v>Assente il 23/11/2025</v>
      </c>
      <c r="E701" t="str">
        <f t="shared" si="66"/>
        <v xml:space="preserve"> </v>
      </c>
      <c r="F701" t="s">
        <v>7</v>
      </c>
    </row>
    <row r="702" spans="1:6" x14ac:dyDescent="0.25">
      <c r="A702">
        <v>11022</v>
      </c>
      <c r="B702" t="str">
        <f>"CAVICCHI ANDREA"</f>
        <v>CAVICCHI ANDREA</v>
      </c>
      <c r="C702" s="1">
        <v>45984</v>
      </c>
      <c r="D702" t="str">
        <f t="shared" si="67"/>
        <v>Assente il 23/11/2025</v>
      </c>
      <c r="E702" t="str">
        <f t="shared" si="66"/>
        <v xml:space="preserve"> </v>
      </c>
      <c r="F702" t="s">
        <v>7</v>
      </c>
    </row>
    <row r="703" spans="1:6" x14ac:dyDescent="0.25">
      <c r="A703">
        <v>11023</v>
      </c>
      <c r="B703" t="str">
        <f>"SIRSI ELEONORA"</f>
        <v>SIRSI ELEONORA</v>
      </c>
      <c r="C703" s="1">
        <v>45984</v>
      </c>
      <c r="D703" t="str">
        <f t="shared" si="67"/>
        <v>Assente il 23/11/2025</v>
      </c>
      <c r="E703" t="str">
        <f t="shared" si="66"/>
        <v xml:space="preserve"> </v>
      </c>
      <c r="F703" t="s">
        <v>7</v>
      </c>
    </row>
    <row r="704" spans="1:6" x14ac:dyDescent="0.25">
      <c r="A704">
        <v>11024</v>
      </c>
      <c r="B704" t="str">
        <f>"FABBRI PAOLA"</f>
        <v>FABBRI PAOLA</v>
      </c>
      <c r="C704" s="1">
        <v>45984</v>
      </c>
      <c r="D704" t="str">
        <f t="shared" si="67"/>
        <v>Assente il 23/11/2025</v>
      </c>
      <c r="E704" t="str">
        <f t="shared" si="66"/>
        <v xml:space="preserve"> </v>
      </c>
      <c r="F704" t="s">
        <v>7</v>
      </c>
    </row>
    <row r="705" spans="1:7" x14ac:dyDescent="0.25">
      <c r="A705">
        <v>11025</v>
      </c>
      <c r="B705" t="str">
        <f>"ACQUAVIVA MARIANNA"</f>
        <v>ACQUAVIVA MARIANNA</v>
      </c>
      <c r="C705" s="1">
        <v>45984</v>
      </c>
      <c r="D705" t="str">
        <f t="shared" si="67"/>
        <v>Assente il 23/11/2025</v>
      </c>
      <c r="E705" t="str">
        <f t="shared" si="66"/>
        <v xml:space="preserve"> </v>
      </c>
      <c r="F705" t="s">
        <v>7</v>
      </c>
    </row>
    <row r="706" spans="1:7" x14ac:dyDescent="0.25">
      <c r="A706">
        <v>11030</v>
      </c>
      <c r="B706" t="str">
        <f>"CIOTOLI MARTA"</f>
        <v>CIOTOLI MARTA</v>
      </c>
      <c r="C706" s="1">
        <v>45984</v>
      </c>
      <c r="D706" t="str">
        <f t="shared" si="67"/>
        <v>Assente il 23/11/2025</v>
      </c>
      <c r="E706" t="str">
        <f t="shared" si="66"/>
        <v xml:space="preserve"> </v>
      </c>
      <c r="F706" t="s">
        <v>7</v>
      </c>
    </row>
    <row r="707" spans="1:7" x14ac:dyDescent="0.25">
      <c r="A707">
        <v>1</v>
      </c>
      <c r="B707" t="str">
        <f>"ANGIOLINI RENATO"</f>
        <v>ANGIOLINI RENATO</v>
      </c>
      <c r="C707" s="1">
        <v>45985</v>
      </c>
      <c r="D707" t="str">
        <f t="shared" ref="D707:D712" si="68">"Assente il 24/11/2025"</f>
        <v>Assente il 24/11/2025</v>
      </c>
      <c r="E707" t="str">
        <f t="shared" si="66"/>
        <v xml:space="preserve"> </v>
      </c>
      <c r="F707" t="s">
        <v>7</v>
      </c>
      <c r="G707" s="2">
        <v>0.25</v>
      </c>
    </row>
    <row r="708" spans="1:7" x14ac:dyDescent="0.25">
      <c r="A708">
        <v>73</v>
      </c>
      <c r="B708" t="str">
        <f>"FRANCI LUISELLA"</f>
        <v>FRANCI LUISELLA</v>
      </c>
      <c r="C708" s="1">
        <v>45985</v>
      </c>
      <c r="D708" t="str">
        <f t="shared" si="68"/>
        <v>Assente il 24/11/2025</v>
      </c>
      <c r="E708" t="str">
        <f t="shared" si="66"/>
        <v xml:space="preserve"> </v>
      </c>
      <c r="F708" t="s">
        <v>7</v>
      </c>
      <c r="G708" s="2">
        <v>0.25</v>
      </c>
    </row>
    <row r="709" spans="1:7" x14ac:dyDescent="0.25">
      <c r="A709">
        <v>150</v>
      </c>
      <c r="B709" t="str">
        <f>"SARTI CRISTINA"</f>
        <v>SARTI CRISTINA</v>
      </c>
      <c r="C709" s="1">
        <v>45985</v>
      </c>
      <c r="D709" t="str">
        <f t="shared" si="68"/>
        <v>Assente il 24/11/2025</v>
      </c>
      <c r="E709" t="str">
        <f t="shared" si="66"/>
        <v xml:space="preserve"> </v>
      </c>
      <c r="F709" t="s">
        <v>7</v>
      </c>
      <c r="G709" s="2">
        <v>0.25</v>
      </c>
    </row>
    <row r="710" spans="1:7" x14ac:dyDescent="0.25">
      <c r="A710">
        <v>10023</v>
      </c>
      <c r="B710" t="str">
        <f>"FALLANI ANDREA"</f>
        <v>FALLANI ANDREA</v>
      </c>
      <c r="C710" s="1">
        <v>45985</v>
      </c>
      <c r="D710" t="str">
        <f t="shared" si="68"/>
        <v>Assente il 24/11/2025</v>
      </c>
      <c r="E710" t="str">
        <f t="shared" si="66"/>
        <v xml:space="preserve"> </v>
      </c>
      <c r="F710" t="s">
        <v>7</v>
      </c>
      <c r="G710" s="2">
        <v>0.25</v>
      </c>
    </row>
    <row r="711" spans="1:7" x14ac:dyDescent="0.25">
      <c r="A711">
        <v>11022</v>
      </c>
      <c r="B711" t="str">
        <f>"CAVICCHI ANDREA"</f>
        <v>CAVICCHI ANDREA</v>
      </c>
      <c r="C711" s="1">
        <v>45985</v>
      </c>
      <c r="D711" t="str">
        <f t="shared" si="68"/>
        <v>Assente il 24/11/2025</v>
      </c>
      <c r="E711" t="str">
        <f t="shared" si="66"/>
        <v xml:space="preserve"> </v>
      </c>
      <c r="F711" t="s">
        <v>7</v>
      </c>
      <c r="G711" s="2">
        <v>0.25</v>
      </c>
    </row>
    <row r="712" spans="1:7" x14ac:dyDescent="0.25">
      <c r="A712">
        <v>11023</v>
      </c>
      <c r="B712" t="str">
        <f>"SIRSI ELEONORA"</f>
        <v>SIRSI ELEONORA</v>
      </c>
      <c r="C712" s="1">
        <v>45985</v>
      </c>
      <c r="D712" t="str">
        <f t="shared" si="68"/>
        <v>Assente il 24/11/2025</v>
      </c>
      <c r="E712" t="str">
        <f t="shared" si="66"/>
        <v xml:space="preserve"> </v>
      </c>
      <c r="F712" t="s">
        <v>7</v>
      </c>
      <c r="G712" s="2">
        <v>0.25</v>
      </c>
    </row>
    <row r="713" spans="1:7" x14ac:dyDescent="0.25">
      <c r="A713">
        <v>1</v>
      </c>
      <c r="B713" t="str">
        <f>"ANGIOLINI RENATO"</f>
        <v>ANGIOLINI RENATO</v>
      </c>
      <c r="C713" s="1">
        <v>45986</v>
      </c>
      <c r="D713" t="str">
        <f t="shared" ref="D713:D720" si="69">"Assente il 25/11/2025"</f>
        <v>Assente il 25/11/2025</v>
      </c>
      <c r="E713" t="str">
        <f t="shared" si="66"/>
        <v xml:space="preserve"> </v>
      </c>
      <c r="F713" t="s">
        <v>7</v>
      </c>
      <c r="G713" s="2">
        <v>0.375</v>
      </c>
    </row>
    <row r="714" spans="1:7" x14ac:dyDescent="0.25">
      <c r="A714">
        <v>34</v>
      </c>
      <c r="B714" t="str">
        <f>"CAVACIOCCHI ANGELA"</f>
        <v>CAVACIOCCHI ANGELA</v>
      </c>
      <c r="C714" s="1">
        <v>45986</v>
      </c>
      <c r="D714" t="str">
        <f t="shared" si="69"/>
        <v>Assente il 25/11/2025</v>
      </c>
      <c r="E714" t="str">
        <f>"1000 FERIE"</f>
        <v>1000 FERIE</v>
      </c>
      <c r="F714" t="s">
        <v>7</v>
      </c>
      <c r="G714" s="2">
        <v>0.375</v>
      </c>
    </row>
    <row r="715" spans="1:7" x14ac:dyDescent="0.25">
      <c r="A715">
        <v>73</v>
      </c>
      <c r="B715" t="str">
        <f>"FRANCI LUISELLA"</f>
        <v>FRANCI LUISELLA</v>
      </c>
      <c r="C715" s="1">
        <v>45986</v>
      </c>
      <c r="D715" t="str">
        <f t="shared" si="69"/>
        <v>Assente il 25/11/2025</v>
      </c>
      <c r="E715" t="str">
        <f>" "</f>
        <v xml:space="preserve"> </v>
      </c>
      <c r="F715" t="s">
        <v>7</v>
      </c>
      <c r="G715" s="2">
        <v>0.25</v>
      </c>
    </row>
    <row r="716" spans="1:7" x14ac:dyDescent="0.25">
      <c r="A716">
        <v>150</v>
      </c>
      <c r="B716" t="str">
        <f>"SARTI CRISTINA"</f>
        <v>SARTI CRISTINA</v>
      </c>
      <c r="C716" s="1">
        <v>45986</v>
      </c>
      <c r="D716" t="str">
        <f t="shared" si="69"/>
        <v>Assente il 25/11/2025</v>
      </c>
      <c r="E716" t="str">
        <f>" "</f>
        <v xml:space="preserve"> </v>
      </c>
      <c r="F716" t="s">
        <v>7</v>
      </c>
      <c r="G716" s="2">
        <v>0.375</v>
      </c>
    </row>
    <row r="717" spans="1:7" x14ac:dyDescent="0.25">
      <c r="A717">
        <v>10023</v>
      </c>
      <c r="B717" t="str">
        <f>"FALLANI ANDREA"</f>
        <v>FALLANI ANDREA</v>
      </c>
      <c r="C717" s="1">
        <v>45986</v>
      </c>
      <c r="D717" t="str">
        <f t="shared" si="69"/>
        <v>Assente il 25/11/2025</v>
      </c>
      <c r="E717" t="str">
        <f>" "</f>
        <v xml:space="preserve"> </v>
      </c>
      <c r="F717" t="s">
        <v>7</v>
      </c>
      <c r="G717" s="2">
        <v>0.375</v>
      </c>
    </row>
    <row r="718" spans="1:7" x14ac:dyDescent="0.25">
      <c r="A718">
        <v>10024</v>
      </c>
      <c r="B718" t="str">
        <f>"AGLIETTI FILIPPO"</f>
        <v>AGLIETTI FILIPPO</v>
      </c>
      <c r="C718" s="1">
        <v>45986</v>
      </c>
      <c r="D718" t="str">
        <f t="shared" si="69"/>
        <v>Assente il 25/11/2025</v>
      </c>
      <c r="E718" t="str">
        <f>"1000 FERIE"</f>
        <v>1000 FERIE</v>
      </c>
      <c r="F718" t="s">
        <v>7</v>
      </c>
      <c r="G718" s="2">
        <v>0.375</v>
      </c>
    </row>
    <row r="719" spans="1:7" x14ac:dyDescent="0.25">
      <c r="A719">
        <v>11022</v>
      </c>
      <c r="B719" t="str">
        <f>"CAVICCHI ANDREA"</f>
        <v>CAVICCHI ANDREA</v>
      </c>
      <c r="C719" s="1">
        <v>45986</v>
      </c>
      <c r="D719" t="str">
        <f t="shared" si="69"/>
        <v>Assente il 25/11/2025</v>
      </c>
      <c r="E719" t="str">
        <f>" "</f>
        <v xml:space="preserve"> </v>
      </c>
      <c r="F719" t="s">
        <v>7</v>
      </c>
      <c r="G719" s="2">
        <v>0.375</v>
      </c>
    </row>
    <row r="720" spans="1:7" x14ac:dyDescent="0.25">
      <c r="A720">
        <v>11023</v>
      </c>
      <c r="B720" t="str">
        <f>"SIRSI ELEONORA"</f>
        <v>SIRSI ELEONORA</v>
      </c>
      <c r="C720" s="1">
        <v>45986</v>
      </c>
      <c r="D720" t="str">
        <f t="shared" si="69"/>
        <v>Assente il 25/11/2025</v>
      </c>
      <c r="E720" t="str">
        <f>" "</f>
        <v xml:space="preserve"> </v>
      </c>
      <c r="F720" t="s">
        <v>7</v>
      </c>
      <c r="G720" s="2">
        <v>0.375</v>
      </c>
    </row>
    <row r="721" spans="1:7" x14ac:dyDescent="0.25">
      <c r="A721">
        <v>1</v>
      </c>
      <c r="B721" t="str">
        <f>"ANGIOLINI RENATO"</f>
        <v>ANGIOLINI RENATO</v>
      </c>
      <c r="C721" s="1">
        <v>45987</v>
      </c>
      <c r="D721" t="str">
        <f t="shared" ref="D721:D727" si="70">"Assente il 26/11/2025"</f>
        <v>Assente il 26/11/2025</v>
      </c>
      <c r="E721" t="str">
        <f>" "</f>
        <v xml:space="preserve"> </v>
      </c>
      <c r="F721" t="s">
        <v>7</v>
      </c>
      <c r="G721" s="2">
        <v>0.25</v>
      </c>
    </row>
    <row r="722" spans="1:7" x14ac:dyDescent="0.25">
      <c r="A722">
        <v>49</v>
      </c>
      <c r="B722" t="str">
        <f>"CHELI SILVIA"</f>
        <v>CHELI SILVIA</v>
      </c>
      <c r="C722" s="1">
        <v>45987</v>
      </c>
      <c r="D722" t="str">
        <f t="shared" si="70"/>
        <v>Assente il 26/11/2025</v>
      </c>
      <c r="E722" t="str">
        <f>"3011 PERM. RETRIBUITO VISITE,TERAPIE ART. 35 INTERA GIORNATA"</f>
        <v>3011 PERM. RETRIBUITO VISITE,TERAPIE ART. 35 INTERA GIORNATA</v>
      </c>
      <c r="F722" t="s">
        <v>7</v>
      </c>
      <c r="G722" s="2">
        <v>0.16666666666666666</v>
      </c>
    </row>
    <row r="723" spans="1:7" x14ac:dyDescent="0.25">
      <c r="A723">
        <v>73</v>
      </c>
      <c r="B723" t="str">
        <f>"FRANCI LUISELLA"</f>
        <v>FRANCI LUISELLA</v>
      </c>
      <c r="C723" s="1">
        <v>45987</v>
      </c>
      <c r="D723" t="str">
        <f t="shared" si="70"/>
        <v>Assente il 26/11/2025</v>
      </c>
      <c r="E723" t="str">
        <f t="shared" ref="E723:E730" si="71">" "</f>
        <v xml:space="preserve"> </v>
      </c>
      <c r="F723" t="s">
        <v>7</v>
      </c>
      <c r="G723" s="2">
        <v>0.25</v>
      </c>
    </row>
    <row r="724" spans="1:7" x14ac:dyDescent="0.25">
      <c r="A724">
        <v>150</v>
      </c>
      <c r="B724" t="str">
        <f>"SARTI CRISTINA"</f>
        <v>SARTI CRISTINA</v>
      </c>
      <c r="C724" s="1">
        <v>45987</v>
      </c>
      <c r="D724" t="str">
        <f t="shared" si="70"/>
        <v>Assente il 26/11/2025</v>
      </c>
      <c r="E724" t="str">
        <f t="shared" si="71"/>
        <v xml:space="preserve"> </v>
      </c>
      <c r="F724" t="s">
        <v>7</v>
      </c>
      <c r="G724" s="2">
        <v>0.25</v>
      </c>
    </row>
    <row r="725" spans="1:7" x14ac:dyDescent="0.25">
      <c r="A725">
        <v>10023</v>
      </c>
      <c r="B725" t="str">
        <f>"FALLANI ANDREA"</f>
        <v>FALLANI ANDREA</v>
      </c>
      <c r="C725" s="1">
        <v>45987</v>
      </c>
      <c r="D725" t="str">
        <f t="shared" si="70"/>
        <v>Assente il 26/11/2025</v>
      </c>
      <c r="E725" t="str">
        <f t="shared" si="71"/>
        <v xml:space="preserve"> </v>
      </c>
      <c r="F725" t="s">
        <v>7</v>
      </c>
      <c r="G725" s="2">
        <v>0.25</v>
      </c>
    </row>
    <row r="726" spans="1:7" x14ac:dyDescent="0.25">
      <c r="A726">
        <v>11022</v>
      </c>
      <c r="B726" t="str">
        <f>"CAVICCHI ANDREA"</f>
        <v>CAVICCHI ANDREA</v>
      </c>
      <c r="C726" s="1">
        <v>45987</v>
      </c>
      <c r="D726" t="str">
        <f t="shared" si="70"/>
        <v>Assente il 26/11/2025</v>
      </c>
      <c r="E726" t="str">
        <f t="shared" si="71"/>
        <v xml:space="preserve"> </v>
      </c>
      <c r="F726" t="s">
        <v>7</v>
      </c>
      <c r="G726" s="2">
        <v>0.25</v>
      </c>
    </row>
    <row r="727" spans="1:7" x14ac:dyDescent="0.25">
      <c r="A727">
        <v>11023</v>
      </c>
      <c r="B727" t="str">
        <f>"SIRSI ELEONORA"</f>
        <v>SIRSI ELEONORA</v>
      </c>
      <c r="C727" s="1">
        <v>45987</v>
      </c>
      <c r="D727" t="str">
        <f t="shared" si="70"/>
        <v>Assente il 26/11/2025</v>
      </c>
      <c r="E727" t="str">
        <f t="shared" si="71"/>
        <v xml:space="preserve"> </v>
      </c>
      <c r="F727" t="s">
        <v>7</v>
      </c>
      <c r="G727" s="2">
        <v>0.25</v>
      </c>
    </row>
    <row r="728" spans="1:7" x14ac:dyDescent="0.25">
      <c r="A728">
        <v>1</v>
      </c>
      <c r="B728" t="str">
        <f>"ANGIOLINI RENATO"</f>
        <v>ANGIOLINI RENATO</v>
      </c>
      <c r="C728" s="1">
        <v>45988</v>
      </c>
      <c r="D728" t="str">
        <f t="shared" ref="D728:D734" si="72">"Assente il 27/11/2025"</f>
        <v>Assente il 27/11/2025</v>
      </c>
      <c r="E728" t="str">
        <f t="shared" si="71"/>
        <v xml:space="preserve"> </v>
      </c>
      <c r="F728" t="s">
        <v>7</v>
      </c>
      <c r="G728" s="2">
        <v>0.375</v>
      </c>
    </row>
    <row r="729" spans="1:7" x14ac:dyDescent="0.25">
      <c r="A729">
        <v>73</v>
      </c>
      <c r="B729" t="str">
        <f>"FRANCI LUISELLA"</f>
        <v>FRANCI LUISELLA</v>
      </c>
      <c r="C729" s="1">
        <v>45988</v>
      </c>
      <c r="D729" t="str">
        <f t="shared" si="72"/>
        <v>Assente il 27/11/2025</v>
      </c>
      <c r="E729" t="str">
        <f t="shared" si="71"/>
        <v xml:space="preserve"> </v>
      </c>
      <c r="F729" t="s">
        <v>7</v>
      </c>
      <c r="G729" s="2">
        <v>0.25</v>
      </c>
    </row>
    <row r="730" spans="1:7" x14ac:dyDescent="0.25">
      <c r="A730">
        <v>150</v>
      </c>
      <c r="B730" t="str">
        <f>"SARTI CRISTINA"</f>
        <v>SARTI CRISTINA</v>
      </c>
      <c r="C730" s="1">
        <v>45988</v>
      </c>
      <c r="D730" t="str">
        <f t="shared" si="72"/>
        <v>Assente il 27/11/2025</v>
      </c>
      <c r="E730" t="str">
        <f t="shared" si="71"/>
        <v xml:space="preserve"> </v>
      </c>
      <c r="F730" t="s">
        <v>7</v>
      </c>
      <c r="G730" s="2">
        <v>0.375</v>
      </c>
    </row>
    <row r="731" spans="1:7" x14ac:dyDescent="0.25">
      <c r="A731">
        <v>1178</v>
      </c>
      <c r="B731" t="str">
        <f>"SARTI SONIA"</f>
        <v>SARTI SONIA</v>
      </c>
      <c r="C731" s="1">
        <v>45988</v>
      </c>
      <c r="D731" t="str">
        <f t="shared" si="72"/>
        <v>Assente il 27/11/2025</v>
      </c>
      <c r="E731" t="str">
        <f>"1000 FERIE"</f>
        <v>1000 FERIE</v>
      </c>
      <c r="F731" t="s">
        <v>7</v>
      </c>
      <c r="G731" s="2">
        <v>0.375</v>
      </c>
    </row>
    <row r="732" spans="1:7" x14ac:dyDescent="0.25">
      <c r="A732">
        <v>10023</v>
      </c>
      <c r="B732" t="str">
        <f>"FALLANI ANDREA"</f>
        <v>FALLANI ANDREA</v>
      </c>
      <c r="C732" s="1">
        <v>45988</v>
      </c>
      <c r="D732" t="str">
        <f t="shared" si="72"/>
        <v>Assente il 27/11/2025</v>
      </c>
      <c r="E732" t="str">
        <f t="shared" ref="E732:E763" si="73">" "</f>
        <v xml:space="preserve"> </v>
      </c>
      <c r="F732" t="s">
        <v>7</v>
      </c>
      <c r="G732" s="2">
        <v>0.375</v>
      </c>
    </row>
    <row r="733" spans="1:7" x14ac:dyDescent="0.25">
      <c r="A733">
        <v>11022</v>
      </c>
      <c r="B733" t="str">
        <f>"CAVICCHI ANDREA"</f>
        <v>CAVICCHI ANDREA</v>
      </c>
      <c r="C733" s="1">
        <v>45988</v>
      </c>
      <c r="D733" t="str">
        <f t="shared" si="72"/>
        <v>Assente il 27/11/2025</v>
      </c>
      <c r="E733" t="str">
        <f t="shared" si="73"/>
        <v xml:space="preserve"> </v>
      </c>
      <c r="F733" t="s">
        <v>7</v>
      </c>
      <c r="G733" s="2">
        <v>0.375</v>
      </c>
    </row>
    <row r="734" spans="1:7" x14ac:dyDescent="0.25">
      <c r="A734">
        <v>11023</v>
      </c>
      <c r="B734" t="str">
        <f>"SIRSI ELEONORA"</f>
        <v>SIRSI ELEONORA</v>
      </c>
      <c r="C734" s="1">
        <v>45988</v>
      </c>
      <c r="D734" t="str">
        <f t="shared" si="72"/>
        <v>Assente il 27/11/2025</v>
      </c>
      <c r="E734" t="str">
        <f t="shared" si="73"/>
        <v xml:space="preserve"> </v>
      </c>
      <c r="F734" t="s">
        <v>7</v>
      </c>
      <c r="G734" s="2">
        <v>0.375</v>
      </c>
    </row>
    <row r="735" spans="1:7" x14ac:dyDescent="0.25">
      <c r="A735">
        <v>1</v>
      </c>
      <c r="B735" t="str">
        <f>"ANGIOLINI RENATO"</f>
        <v>ANGIOLINI RENATO</v>
      </c>
      <c r="C735" s="1">
        <v>45989</v>
      </c>
      <c r="D735" t="str">
        <f t="shared" ref="D735:D740" si="74">"Assente il 28/11/2025"</f>
        <v>Assente il 28/11/2025</v>
      </c>
      <c r="E735" t="str">
        <f t="shared" si="73"/>
        <v xml:space="preserve"> </v>
      </c>
      <c r="F735" t="s">
        <v>7</v>
      </c>
      <c r="G735" s="2">
        <v>0.25</v>
      </c>
    </row>
    <row r="736" spans="1:7" x14ac:dyDescent="0.25">
      <c r="A736">
        <v>73</v>
      </c>
      <c r="B736" t="str">
        <f>"FRANCI LUISELLA"</f>
        <v>FRANCI LUISELLA</v>
      </c>
      <c r="C736" s="1">
        <v>45989</v>
      </c>
      <c r="D736" t="str">
        <f t="shared" si="74"/>
        <v>Assente il 28/11/2025</v>
      </c>
      <c r="E736" t="str">
        <f t="shared" si="73"/>
        <v xml:space="preserve"> </v>
      </c>
      <c r="F736" t="s">
        <v>7</v>
      </c>
      <c r="G736" s="2">
        <v>0.25</v>
      </c>
    </row>
    <row r="737" spans="1:7" x14ac:dyDescent="0.25">
      <c r="A737">
        <v>150</v>
      </c>
      <c r="B737" t="str">
        <f>"SARTI CRISTINA"</f>
        <v>SARTI CRISTINA</v>
      </c>
      <c r="C737" s="1">
        <v>45989</v>
      </c>
      <c r="D737" t="str">
        <f t="shared" si="74"/>
        <v>Assente il 28/11/2025</v>
      </c>
      <c r="E737" t="str">
        <f t="shared" si="73"/>
        <v xml:space="preserve"> </v>
      </c>
      <c r="F737" t="s">
        <v>7</v>
      </c>
      <c r="G737" s="2">
        <v>0.25</v>
      </c>
    </row>
    <row r="738" spans="1:7" x14ac:dyDescent="0.25">
      <c r="A738">
        <v>10023</v>
      </c>
      <c r="B738" t="str">
        <f>"FALLANI ANDREA"</f>
        <v>FALLANI ANDREA</v>
      </c>
      <c r="C738" s="1">
        <v>45989</v>
      </c>
      <c r="D738" t="str">
        <f t="shared" si="74"/>
        <v>Assente il 28/11/2025</v>
      </c>
      <c r="E738" t="str">
        <f t="shared" si="73"/>
        <v xml:space="preserve"> </v>
      </c>
      <c r="F738" t="s">
        <v>7</v>
      </c>
      <c r="G738" s="2">
        <v>0.25</v>
      </c>
    </row>
    <row r="739" spans="1:7" x14ac:dyDescent="0.25">
      <c r="A739">
        <v>11022</v>
      </c>
      <c r="B739" t="str">
        <f>"CAVICCHI ANDREA"</f>
        <v>CAVICCHI ANDREA</v>
      </c>
      <c r="C739" s="1">
        <v>45989</v>
      </c>
      <c r="D739" t="str">
        <f t="shared" si="74"/>
        <v>Assente il 28/11/2025</v>
      </c>
      <c r="E739" t="str">
        <f t="shared" si="73"/>
        <v xml:space="preserve"> </v>
      </c>
      <c r="F739" t="s">
        <v>7</v>
      </c>
      <c r="G739" s="2">
        <v>0.25</v>
      </c>
    </row>
    <row r="740" spans="1:7" x14ac:dyDescent="0.25">
      <c r="A740">
        <v>11023</v>
      </c>
      <c r="B740" t="str">
        <f>"SIRSI ELEONORA"</f>
        <v>SIRSI ELEONORA</v>
      </c>
      <c r="C740" s="1">
        <v>45989</v>
      </c>
      <c r="D740" t="str">
        <f t="shared" si="74"/>
        <v>Assente il 28/11/2025</v>
      </c>
      <c r="E740" t="str">
        <f t="shared" si="73"/>
        <v xml:space="preserve"> </v>
      </c>
      <c r="F740" t="s">
        <v>7</v>
      </c>
      <c r="G740" s="2">
        <v>0.25</v>
      </c>
    </row>
    <row r="741" spans="1:7" x14ac:dyDescent="0.25">
      <c r="A741">
        <v>1</v>
      </c>
      <c r="B741" t="str">
        <f>"ANGIOLINI RENATO"</f>
        <v>ANGIOLINI RENATO</v>
      </c>
      <c r="C741" s="1">
        <v>45990</v>
      </c>
      <c r="D741" t="str">
        <f t="shared" ref="D741:D746" si="75">"Assente il 29/11/2025"</f>
        <v>Assente il 29/11/2025</v>
      </c>
      <c r="E741" t="str">
        <f t="shared" si="73"/>
        <v xml:space="preserve"> </v>
      </c>
      <c r="F741" t="s">
        <v>7</v>
      </c>
    </row>
    <row r="742" spans="1:7" x14ac:dyDescent="0.25">
      <c r="A742">
        <v>24</v>
      </c>
      <c r="B742" t="str">
        <f>"BETTINI LORELLA"</f>
        <v>BETTINI LORELLA</v>
      </c>
      <c r="C742" s="1">
        <v>45990</v>
      </c>
      <c r="D742" t="str">
        <f t="shared" si="75"/>
        <v>Assente il 29/11/2025</v>
      </c>
      <c r="E742" t="str">
        <f t="shared" si="73"/>
        <v xml:space="preserve"> </v>
      </c>
      <c r="F742" t="s">
        <v>7</v>
      </c>
    </row>
    <row r="743" spans="1:7" x14ac:dyDescent="0.25">
      <c r="A743">
        <v>34</v>
      </c>
      <c r="B743" t="str">
        <f>"CAVACIOCCHI ANGELA"</f>
        <v>CAVACIOCCHI ANGELA</v>
      </c>
      <c r="C743" s="1">
        <v>45990</v>
      </c>
      <c r="D743" t="str">
        <f t="shared" si="75"/>
        <v>Assente il 29/11/2025</v>
      </c>
      <c r="E743" t="str">
        <f t="shared" si="73"/>
        <v xml:space="preserve"> </v>
      </c>
      <c r="F743" t="s">
        <v>7</v>
      </c>
    </row>
    <row r="744" spans="1:7" x14ac:dyDescent="0.25">
      <c r="A744">
        <v>42</v>
      </c>
      <c r="B744" t="str">
        <f>"CECCHETTI MASSIMO"</f>
        <v>CECCHETTI MASSIMO</v>
      </c>
      <c r="C744" s="1">
        <v>45990</v>
      </c>
      <c r="D744" t="str">
        <f t="shared" si="75"/>
        <v>Assente il 29/11/2025</v>
      </c>
      <c r="E744" t="str">
        <f t="shared" si="73"/>
        <v xml:space="preserve"> </v>
      </c>
      <c r="F744" t="s">
        <v>7</v>
      </c>
    </row>
    <row r="745" spans="1:7" x14ac:dyDescent="0.25">
      <c r="A745">
        <v>43</v>
      </c>
      <c r="B745" t="str">
        <f>"CECCHERINI SIMONA"</f>
        <v>CECCHERINI SIMONA</v>
      </c>
      <c r="C745" s="1">
        <v>45990</v>
      </c>
      <c r="D745" t="str">
        <f t="shared" si="75"/>
        <v>Assente il 29/11/2025</v>
      </c>
      <c r="E745" t="str">
        <f t="shared" si="73"/>
        <v xml:space="preserve"> </v>
      </c>
      <c r="F745" t="s">
        <v>7</v>
      </c>
    </row>
    <row r="746" spans="1:7" x14ac:dyDescent="0.25">
      <c r="A746">
        <v>48</v>
      </c>
      <c r="B746" t="str">
        <f>"CRESCIOLI PAOLO"</f>
        <v>CRESCIOLI PAOLO</v>
      </c>
      <c r="C746" s="1">
        <v>45990</v>
      </c>
      <c r="D746" t="str">
        <f t="shared" si="75"/>
        <v>Assente il 29/11/2025</v>
      </c>
      <c r="E746" t="str">
        <f t="shared" si="73"/>
        <v xml:space="preserve"> </v>
      </c>
      <c r="F746" t="s">
        <v>7</v>
      </c>
    </row>
    <row r="747" spans="1:7" x14ac:dyDescent="0.25">
      <c r="A747">
        <v>49</v>
      </c>
      <c r="B747" t="str">
        <f>"CHELI SILVIA"</f>
        <v>CHELI SILVIA</v>
      </c>
      <c r="C747" s="1">
        <v>45990</v>
      </c>
      <c r="D747" t="str">
        <f>"Giorno di Riposo"</f>
        <v>Giorno di Riposo</v>
      </c>
      <c r="E747" t="str">
        <f t="shared" si="73"/>
        <v xml:space="preserve"> </v>
      </c>
      <c r="F747" t="s">
        <v>7</v>
      </c>
      <c r="G747" s="2">
        <v>0</v>
      </c>
    </row>
    <row r="748" spans="1:7" x14ac:dyDescent="0.25">
      <c r="A748">
        <v>73</v>
      </c>
      <c r="B748" t="str">
        <f>"FRANCI LUISELLA"</f>
        <v>FRANCI LUISELLA</v>
      </c>
      <c r="C748" s="1">
        <v>45990</v>
      </c>
      <c r="D748" t="str">
        <f t="shared" ref="D748:D768" si="76">"Assente il 29/11/2025"</f>
        <v>Assente il 29/11/2025</v>
      </c>
      <c r="E748" t="str">
        <f t="shared" si="73"/>
        <v xml:space="preserve"> </v>
      </c>
      <c r="F748" t="s">
        <v>7</v>
      </c>
    </row>
    <row r="749" spans="1:7" x14ac:dyDescent="0.25">
      <c r="A749">
        <v>74</v>
      </c>
      <c r="B749" t="str">
        <f>"FOCARDI LUCIA SILVIA"</f>
        <v>FOCARDI LUCIA SILVIA</v>
      </c>
      <c r="C749" s="1">
        <v>45990</v>
      </c>
      <c r="D749" t="str">
        <f t="shared" si="76"/>
        <v>Assente il 29/11/2025</v>
      </c>
      <c r="E749" t="str">
        <f t="shared" si="73"/>
        <v xml:space="preserve"> </v>
      </c>
      <c r="F749" t="s">
        <v>7</v>
      </c>
    </row>
    <row r="750" spans="1:7" x14ac:dyDescent="0.25">
      <c r="A750">
        <v>105</v>
      </c>
      <c r="B750" t="str">
        <f>"LONGHI ALESSIO"</f>
        <v>LONGHI ALESSIO</v>
      </c>
      <c r="C750" s="1">
        <v>45990</v>
      </c>
      <c r="D750" t="str">
        <f t="shared" si="76"/>
        <v>Assente il 29/11/2025</v>
      </c>
      <c r="E750" t="str">
        <f t="shared" si="73"/>
        <v xml:space="preserve"> </v>
      </c>
      <c r="F750" t="s">
        <v>7</v>
      </c>
    </row>
    <row r="751" spans="1:7" x14ac:dyDescent="0.25">
      <c r="A751">
        <v>137</v>
      </c>
      <c r="B751" t="str">
        <f>"PINZANI PILADE"</f>
        <v>PINZANI PILADE</v>
      </c>
      <c r="C751" s="1">
        <v>45990</v>
      </c>
      <c r="D751" t="str">
        <f t="shared" si="76"/>
        <v>Assente il 29/11/2025</v>
      </c>
      <c r="E751" t="str">
        <f t="shared" si="73"/>
        <v xml:space="preserve"> </v>
      </c>
      <c r="F751" t="s">
        <v>7</v>
      </c>
    </row>
    <row r="752" spans="1:7" x14ac:dyDescent="0.25">
      <c r="A752">
        <v>138</v>
      </c>
      <c r="B752" t="str">
        <f>"POGGIALI ALESSIO"</f>
        <v>POGGIALI ALESSIO</v>
      </c>
      <c r="C752" s="1">
        <v>45990</v>
      </c>
      <c r="D752" t="str">
        <f t="shared" si="76"/>
        <v>Assente il 29/11/2025</v>
      </c>
      <c r="E752" t="str">
        <f t="shared" si="73"/>
        <v xml:space="preserve"> </v>
      </c>
      <c r="F752" t="s">
        <v>7</v>
      </c>
    </row>
    <row r="753" spans="1:6" x14ac:dyDescent="0.25">
      <c r="A753">
        <v>140</v>
      </c>
      <c r="B753" t="str">
        <f>"RONDONI MANUELA"</f>
        <v>RONDONI MANUELA</v>
      </c>
      <c r="C753" s="1">
        <v>45990</v>
      </c>
      <c r="D753" t="str">
        <f t="shared" si="76"/>
        <v>Assente il 29/11/2025</v>
      </c>
      <c r="E753" t="str">
        <f t="shared" si="73"/>
        <v xml:space="preserve"> </v>
      </c>
      <c r="F753" t="s">
        <v>7</v>
      </c>
    </row>
    <row r="754" spans="1:6" x14ac:dyDescent="0.25">
      <c r="A754">
        <v>150</v>
      </c>
      <c r="B754" t="str">
        <f>"SARTI CRISTINA"</f>
        <v>SARTI CRISTINA</v>
      </c>
      <c r="C754" s="1">
        <v>45990</v>
      </c>
      <c r="D754" t="str">
        <f t="shared" si="76"/>
        <v>Assente il 29/11/2025</v>
      </c>
      <c r="E754" t="str">
        <f t="shared" si="73"/>
        <v xml:space="preserve"> </v>
      </c>
      <c r="F754" t="s">
        <v>7</v>
      </c>
    </row>
    <row r="755" spans="1:6" x14ac:dyDescent="0.25">
      <c r="A755">
        <v>164</v>
      </c>
      <c r="B755" t="str">
        <f>"TONELLI FRANCESCO"</f>
        <v>TONELLI FRANCESCO</v>
      </c>
      <c r="C755" s="1">
        <v>45990</v>
      </c>
      <c r="D755" t="str">
        <f t="shared" si="76"/>
        <v>Assente il 29/11/2025</v>
      </c>
      <c r="E755" t="str">
        <f t="shared" si="73"/>
        <v xml:space="preserve"> </v>
      </c>
      <c r="F755" t="s">
        <v>7</v>
      </c>
    </row>
    <row r="756" spans="1:6" x14ac:dyDescent="0.25">
      <c r="A756">
        <v>1178</v>
      </c>
      <c r="B756" t="str">
        <f>"SARTI SONIA"</f>
        <v>SARTI SONIA</v>
      </c>
      <c r="C756" s="1">
        <v>45990</v>
      </c>
      <c r="D756" t="str">
        <f t="shared" si="76"/>
        <v>Assente il 29/11/2025</v>
      </c>
      <c r="E756" t="str">
        <f t="shared" si="73"/>
        <v xml:space="preserve"> </v>
      </c>
      <c r="F756" t="s">
        <v>7</v>
      </c>
    </row>
    <row r="757" spans="1:6" x14ac:dyDescent="0.25">
      <c r="A757">
        <v>1345</v>
      </c>
      <c r="B757" t="str">
        <f>"CHELI ELENA"</f>
        <v>CHELI ELENA</v>
      </c>
      <c r="C757" s="1">
        <v>45990</v>
      </c>
      <c r="D757" t="str">
        <f t="shared" si="76"/>
        <v>Assente il 29/11/2025</v>
      </c>
      <c r="E757" t="str">
        <f t="shared" si="73"/>
        <v xml:space="preserve"> </v>
      </c>
      <c r="F757" t="s">
        <v>7</v>
      </c>
    </row>
    <row r="758" spans="1:6" x14ac:dyDescent="0.25">
      <c r="A758">
        <v>2000</v>
      </c>
      <c r="B758" t="str">
        <f>"PULITI STEFANIA"</f>
        <v>PULITI STEFANIA</v>
      </c>
      <c r="C758" s="1">
        <v>45990</v>
      </c>
      <c r="D758" t="str">
        <f t="shared" si="76"/>
        <v>Assente il 29/11/2025</v>
      </c>
      <c r="E758" t="str">
        <f t="shared" si="73"/>
        <v xml:space="preserve"> </v>
      </c>
      <c r="F758" t="s">
        <v>7</v>
      </c>
    </row>
    <row r="759" spans="1:6" x14ac:dyDescent="0.25">
      <c r="A759">
        <v>10023</v>
      </c>
      <c r="B759" t="str">
        <f>"FALLANI ANDREA"</f>
        <v>FALLANI ANDREA</v>
      </c>
      <c r="C759" s="1">
        <v>45990</v>
      </c>
      <c r="D759" t="str">
        <f t="shared" si="76"/>
        <v>Assente il 29/11/2025</v>
      </c>
      <c r="E759" t="str">
        <f t="shared" si="73"/>
        <v xml:space="preserve"> </v>
      </c>
      <c r="F759" t="s">
        <v>7</v>
      </c>
    </row>
    <row r="760" spans="1:6" x14ac:dyDescent="0.25">
      <c r="A760">
        <v>10024</v>
      </c>
      <c r="B760" t="str">
        <f>"AGLIETTI FILIPPO"</f>
        <v>AGLIETTI FILIPPO</v>
      </c>
      <c r="C760" s="1">
        <v>45990</v>
      </c>
      <c r="D760" t="str">
        <f t="shared" si="76"/>
        <v>Assente il 29/11/2025</v>
      </c>
      <c r="E760" t="str">
        <f t="shared" si="73"/>
        <v xml:space="preserve"> </v>
      </c>
      <c r="F760" t="s">
        <v>7</v>
      </c>
    </row>
    <row r="761" spans="1:6" x14ac:dyDescent="0.25">
      <c r="A761">
        <v>10025</v>
      </c>
      <c r="B761" t="str">
        <f>"GALGANI ILENIA"</f>
        <v>GALGANI ILENIA</v>
      </c>
      <c r="C761" s="1">
        <v>45990</v>
      </c>
      <c r="D761" t="str">
        <f t="shared" si="76"/>
        <v>Assente il 29/11/2025</v>
      </c>
      <c r="E761" t="str">
        <f t="shared" si="73"/>
        <v xml:space="preserve"> </v>
      </c>
      <c r="F761" t="s">
        <v>7</v>
      </c>
    </row>
    <row r="762" spans="1:6" x14ac:dyDescent="0.25">
      <c r="A762">
        <v>11014</v>
      </c>
      <c r="B762" t="str">
        <f>"BECATTINI MIRKO"</f>
        <v>BECATTINI MIRKO</v>
      </c>
      <c r="C762" s="1">
        <v>45990</v>
      </c>
      <c r="D762" t="str">
        <f t="shared" si="76"/>
        <v>Assente il 29/11/2025</v>
      </c>
      <c r="E762" t="str">
        <f t="shared" si="73"/>
        <v xml:space="preserve"> </v>
      </c>
      <c r="F762" t="s">
        <v>7</v>
      </c>
    </row>
    <row r="763" spans="1:6" x14ac:dyDescent="0.25">
      <c r="A763">
        <v>11016</v>
      </c>
      <c r="B763" t="str">
        <f>"BONDI ARIANNA"</f>
        <v>BONDI ARIANNA</v>
      </c>
      <c r="C763" s="1">
        <v>45990</v>
      </c>
      <c r="D763" t="str">
        <f t="shared" si="76"/>
        <v>Assente il 29/11/2025</v>
      </c>
      <c r="E763" t="str">
        <f t="shared" si="73"/>
        <v xml:space="preserve"> </v>
      </c>
      <c r="F763" t="s">
        <v>7</v>
      </c>
    </row>
    <row r="764" spans="1:6" x14ac:dyDescent="0.25">
      <c r="A764">
        <v>11022</v>
      </c>
      <c r="B764" t="str">
        <f>"CAVICCHI ANDREA"</f>
        <v>CAVICCHI ANDREA</v>
      </c>
      <c r="C764" s="1">
        <v>45990</v>
      </c>
      <c r="D764" t="str">
        <f t="shared" si="76"/>
        <v>Assente il 29/11/2025</v>
      </c>
      <c r="E764" t="str">
        <f t="shared" ref="E764:E798" si="77">" "</f>
        <v xml:space="preserve"> </v>
      </c>
      <c r="F764" t="s">
        <v>7</v>
      </c>
    </row>
    <row r="765" spans="1:6" x14ac:dyDescent="0.25">
      <c r="A765">
        <v>11023</v>
      </c>
      <c r="B765" t="str">
        <f>"SIRSI ELEONORA"</f>
        <v>SIRSI ELEONORA</v>
      </c>
      <c r="C765" s="1">
        <v>45990</v>
      </c>
      <c r="D765" t="str">
        <f t="shared" si="76"/>
        <v>Assente il 29/11/2025</v>
      </c>
      <c r="E765" t="str">
        <f t="shared" si="77"/>
        <v xml:space="preserve"> </v>
      </c>
      <c r="F765" t="s">
        <v>7</v>
      </c>
    </row>
    <row r="766" spans="1:6" x14ac:dyDescent="0.25">
      <c r="A766">
        <v>11024</v>
      </c>
      <c r="B766" t="str">
        <f>"FABBRI PAOLA"</f>
        <v>FABBRI PAOLA</v>
      </c>
      <c r="C766" s="1">
        <v>45990</v>
      </c>
      <c r="D766" t="str">
        <f t="shared" si="76"/>
        <v>Assente il 29/11/2025</v>
      </c>
      <c r="E766" t="str">
        <f t="shared" si="77"/>
        <v xml:space="preserve"> </v>
      </c>
      <c r="F766" t="s">
        <v>7</v>
      </c>
    </row>
    <row r="767" spans="1:6" x14ac:dyDescent="0.25">
      <c r="A767">
        <v>11025</v>
      </c>
      <c r="B767" t="str">
        <f>"ACQUAVIVA MARIANNA"</f>
        <v>ACQUAVIVA MARIANNA</v>
      </c>
      <c r="C767" s="1">
        <v>45990</v>
      </c>
      <c r="D767" t="str">
        <f t="shared" si="76"/>
        <v>Assente il 29/11/2025</v>
      </c>
      <c r="E767" t="str">
        <f t="shared" si="77"/>
        <v xml:space="preserve"> </v>
      </c>
      <c r="F767" t="s">
        <v>7</v>
      </c>
    </row>
    <row r="768" spans="1:6" x14ac:dyDescent="0.25">
      <c r="A768">
        <v>11030</v>
      </c>
      <c r="B768" t="str">
        <f>"CIOTOLI MARTA"</f>
        <v>CIOTOLI MARTA</v>
      </c>
      <c r="C768" s="1">
        <v>45990</v>
      </c>
      <c r="D768" t="str">
        <f t="shared" si="76"/>
        <v>Assente il 29/11/2025</v>
      </c>
      <c r="E768" t="str">
        <f t="shared" si="77"/>
        <v xml:space="preserve"> </v>
      </c>
      <c r="F768" t="s">
        <v>7</v>
      </c>
    </row>
    <row r="769" spans="1:7" x14ac:dyDescent="0.25">
      <c r="A769">
        <v>1</v>
      </c>
      <c r="B769" t="str">
        <f>"ANGIOLINI RENATO"</f>
        <v>ANGIOLINI RENATO</v>
      </c>
      <c r="C769" s="1">
        <v>45991</v>
      </c>
      <c r="D769" t="str">
        <f t="shared" ref="D769:D774" si="78">"Assente il 30/11/2025"</f>
        <v>Assente il 30/11/2025</v>
      </c>
      <c r="E769" t="str">
        <f t="shared" si="77"/>
        <v xml:space="preserve"> </v>
      </c>
      <c r="F769" t="s">
        <v>7</v>
      </c>
    </row>
    <row r="770" spans="1:7" x14ac:dyDescent="0.25">
      <c r="A770">
        <v>24</v>
      </c>
      <c r="B770" t="str">
        <f>"BETTINI LORELLA"</f>
        <v>BETTINI LORELLA</v>
      </c>
      <c r="C770" s="1">
        <v>45991</v>
      </c>
      <c r="D770" t="str">
        <f t="shared" si="78"/>
        <v>Assente il 30/11/2025</v>
      </c>
      <c r="E770" t="str">
        <f t="shared" si="77"/>
        <v xml:space="preserve"> </v>
      </c>
      <c r="F770" t="s">
        <v>7</v>
      </c>
    </row>
    <row r="771" spans="1:7" x14ac:dyDescent="0.25">
      <c r="A771">
        <v>34</v>
      </c>
      <c r="B771" t="str">
        <f>"CAVACIOCCHI ANGELA"</f>
        <v>CAVACIOCCHI ANGELA</v>
      </c>
      <c r="C771" s="1">
        <v>45991</v>
      </c>
      <c r="D771" t="str">
        <f t="shared" si="78"/>
        <v>Assente il 30/11/2025</v>
      </c>
      <c r="E771" t="str">
        <f t="shared" si="77"/>
        <v xml:space="preserve"> </v>
      </c>
      <c r="F771" t="s">
        <v>7</v>
      </c>
    </row>
    <row r="772" spans="1:7" x14ac:dyDescent="0.25">
      <c r="A772">
        <v>42</v>
      </c>
      <c r="B772" t="str">
        <f>"CECCHETTI MASSIMO"</f>
        <v>CECCHETTI MASSIMO</v>
      </c>
      <c r="C772" s="1">
        <v>45991</v>
      </c>
      <c r="D772" t="str">
        <f t="shared" si="78"/>
        <v>Assente il 30/11/2025</v>
      </c>
      <c r="E772" t="str">
        <f t="shared" si="77"/>
        <v xml:space="preserve"> </v>
      </c>
      <c r="F772" t="s">
        <v>7</v>
      </c>
    </row>
    <row r="773" spans="1:7" x14ac:dyDescent="0.25">
      <c r="A773">
        <v>43</v>
      </c>
      <c r="B773" t="str">
        <f>"CECCHERINI SIMONA"</f>
        <v>CECCHERINI SIMONA</v>
      </c>
      <c r="C773" s="1">
        <v>45991</v>
      </c>
      <c r="D773" t="str">
        <f t="shared" si="78"/>
        <v>Assente il 30/11/2025</v>
      </c>
      <c r="E773" t="str">
        <f t="shared" si="77"/>
        <v xml:space="preserve"> </v>
      </c>
      <c r="F773" t="s">
        <v>7</v>
      </c>
    </row>
    <row r="774" spans="1:7" x14ac:dyDescent="0.25">
      <c r="A774">
        <v>48</v>
      </c>
      <c r="B774" t="str">
        <f>"CRESCIOLI PAOLO"</f>
        <v>CRESCIOLI PAOLO</v>
      </c>
      <c r="C774" s="1">
        <v>45991</v>
      </c>
      <c r="D774" t="str">
        <f t="shared" si="78"/>
        <v>Assente il 30/11/2025</v>
      </c>
      <c r="E774" t="str">
        <f t="shared" si="77"/>
        <v xml:space="preserve"> </v>
      </c>
      <c r="F774" t="s">
        <v>7</v>
      </c>
    </row>
    <row r="775" spans="1:7" x14ac:dyDescent="0.25">
      <c r="A775">
        <v>49</v>
      </c>
      <c r="B775" t="str">
        <f>"CHELI SILVIA"</f>
        <v>CHELI SILVIA</v>
      </c>
      <c r="C775" s="1">
        <v>45991</v>
      </c>
      <c r="D775" t="str">
        <f>"Giorno di Riposo"</f>
        <v>Giorno di Riposo</v>
      </c>
      <c r="E775" t="str">
        <f t="shared" si="77"/>
        <v xml:space="preserve"> </v>
      </c>
      <c r="F775" t="s">
        <v>7</v>
      </c>
      <c r="G775" s="2">
        <v>0</v>
      </c>
    </row>
    <row r="776" spans="1:7" x14ac:dyDescent="0.25">
      <c r="A776">
        <v>73</v>
      </c>
      <c r="B776" t="str">
        <f>"FRANCI LUISELLA"</f>
        <v>FRANCI LUISELLA</v>
      </c>
      <c r="C776" s="1">
        <v>45991</v>
      </c>
      <c r="D776" t="str">
        <f t="shared" ref="D776:D796" si="79">"Assente il 30/11/2025"</f>
        <v>Assente il 30/11/2025</v>
      </c>
      <c r="E776" t="str">
        <f t="shared" si="77"/>
        <v xml:space="preserve"> </v>
      </c>
      <c r="F776" t="s">
        <v>7</v>
      </c>
    </row>
    <row r="777" spans="1:7" x14ac:dyDescent="0.25">
      <c r="A777">
        <v>74</v>
      </c>
      <c r="B777" t="str">
        <f>"FOCARDI LUCIA SILVIA"</f>
        <v>FOCARDI LUCIA SILVIA</v>
      </c>
      <c r="C777" s="1">
        <v>45991</v>
      </c>
      <c r="D777" t="str">
        <f t="shared" si="79"/>
        <v>Assente il 30/11/2025</v>
      </c>
      <c r="E777" t="str">
        <f t="shared" si="77"/>
        <v xml:space="preserve"> </v>
      </c>
      <c r="F777" t="s">
        <v>7</v>
      </c>
    </row>
    <row r="778" spans="1:7" x14ac:dyDescent="0.25">
      <c r="A778">
        <v>105</v>
      </c>
      <c r="B778" t="str">
        <f>"LONGHI ALESSIO"</f>
        <v>LONGHI ALESSIO</v>
      </c>
      <c r="C778" s="1">
        <v>45991</v>
      </c>
      <c r="D778" t="str">
        <f t="shared" si="79"/>
        <v>Assente il 30/11/2025</v>
      </c>
      <c r="E778" t="str">
        <f t="shared" si="77"/>
        <v xml:space="preserve"> </v>
      </c>
      <c r="F778" t="s">
        <v>7</v>
      </c>
    </row>
    <row r="779" spans="1:7" x14ac:dyDescent="0.25">
      <c r="A779">
        <v>137</v>
      </c>
      <c r="B779" t="str">
        <f>"PINZANI PILADE"</f>
        <v>PINZANI PILADE</v>
      </c>
      <c r="C779" s="1">
        <v>45991</v>
      </c>
      <c r="D779" t="str">
        <f t="shared" si="79"/>
        <v>Assente il 30/11/2025</v>
      </c>
      <c r="E779" t="str">
        <f t="shared" si="77"/>
        <v xml:space="preserve"> </v>
      </c>
      <c r="F779" t="s">
        <v>7</v>
      </c>
    </row>
    <row r="780" spans="1:7" x14ac:dyDescent="0.25">
      <c r="A780">
        <v>138</v>
      </c>
      <c r="B780" t="str">
        <f>"POGGIALI ALESSIO"</f>
        <v>POGGIALI ALESSIO</v>
      </c>
      <c r="C780" s="1">
        <v>45991</v>
      </c>
      <c r="D780" t="str">
        <f t="shared" si="79"/>
        <v>Assente il 30/11/2025</v>
      </c>
      <c r="E780" t="str">
        <f t="shared" si="77"/>
        <v xml:space="preserve"> </v>
      </c>
      <c r="F780" t="s">
        <v>7</v>
      </c>
    </row>
    <row r="781" spans="1:7" x14ac:dyDescent="0.25">
      <c r="A781">
        <v>140</v>
      </c>
      <c r="B781" t="str">
        <f>"RONDONI MANUELA"</f>
        <v>RONDONI MANUELA</v>
      </c>
      <c r="C781" s="1">
        <v>45991</v>
      </c>
      <c r="D781" t="str">
        <f t="shared" si="79"/>
        <v>Assente il 30/11/2025</v>
      </c>
      <c r="E781" t="str">
        <f t="shared" si="77"/>
        <v xml:space="preserve"> </v>
      </c>
      <c r="F781" t="s">
        <v>7</v>
      </c>
    </row>
    <row r="782" spans="1:7" x14ac:dyDescent="0.25">
      <c r="A782">
        <v>150</v>
      </c>
      <c r="B782" t="str">
        <f>"SARTI CRISTINA"</f>
        <v>SARTI CRISTINA</v>
      </c>
      <c r="C782" s="1">
        <v>45991</v>
      </c>
      <c r="D782" t="str">
        <f t="shared" si="79"/>
        <v>Assente il 30/11/2025</v>
      </c>
      <c r="E782" t="str">
        <f t="shared" si="77"/>
        <v xml:space="preserve"> </v>
      </c>
      <c r="F782" t="s">
        <v>7</v>
      </c>
    </row>
    <row r="783" spans="1:7" x14ac:dyDescent="0.25">
      <c r="A783">
        <v>164</v>
      </c>
      <c r="B783" t="str">
        <f>"TONELLI FRANCESCO"</f>
        <v>TONELLI FRANCESCO</v>
      </c>
      <c r="C783" s="1">
        <v>45991</v>
      </c>
      <c r="D783" t="str">
        <f t="shared" si="79"/>
        <v>Assente il 30/11/2025</v>
      </c>
      <c r="E783" t="str">
        <f t="shared" si="77"/>
        <v xml:space="preserve"> </v>
      </c>
      <c r="F783" t="s">
        <v>7</v>
      </c>
    </row>
    <row r="784" spans="1:7" x14ac:dyDescent="0.25">
      <c r="A784">
        <v>1178</v>
      </c>
      <c r="B784" t="str">
        <f>"SARTI SONIA"</f>
        <v>SARTI SONIA</v>
      </c>
      <c r="C784" s="1">
        <v>45991</v>
      </c>
      <c r="D784" t="str">
        <f t="shared" si="79"/>
        <v>Assente il 30/11/2025</v>
      </c>
      <c r="E784" t="str">
        <f t="shared" si="77"/>
        <v xml:space="preserve"> </v>
      </c>
      <c r="F784" t="s">
        <v>7</v>
      </c>
    </row>
    <row r="785" spans="1:7" x14ac:dyDescent="0.25">
      <c r="A785">
        <v>1345</v>
      </c>
      <c r="B785" t="str">
        <f>"CHELI ELENA"</f>
        <v>CHELI ELENA</v>
      </c>
      <c r="C785" s="1">
        <v>45991</v>
      </c>
      <c r="D785" t="str">
        <f t="shared" si="79"/>
        <v>Assente il 30/11/2025</v>
      </c>
      <c r="E785" t="str">
        <f t="shared" si="77"/>
        <v xml:space="preserve"> </v>
      </c>
      <c r="F785" t="s">
        <v>7</v>
      </c>
    </row>
    <row r="786" spans="1:7" x14ac:dyDescent="0.25">
      <c r="A786">
        <v>2000</v>
      </c>
      <c r="B786" t="str">
        <f>"PULITI STEFANIA"</f>
        <v>PULITI STEFANIA</v>
      </c>
      <c r="C786" s="1">
        <v>45991</v>
      </c>
      <c r="D786" t="str">
        <f t="shared" si="79"/>
        <v>Assente il 30/11/2025</v>
      </c>
      <c r="E786" t="str">
        <f t="shared" si="77"/>
        <v xml:space="preserve"> </v>
      </c>
      <c r="F786" t="s">
        <v>7</v>
      </c>
    </row>
    <row r="787" spans="1:7" x14ac:dyDescent="0.25">
      <c r="A787">
        <v>10023</v>
      </c>
      <c r="B787" t="str">
        <f>"FALLANI ANDREA"</f>
        <v>FALLANI ANDREA</v>
      </c>
      <c r="C787" s="1">
        <v>45991</v>
      </c>
      <c r="D787" t="str">
        <f t="shared" si="79"/>
        <v>Assente il 30/11/2025</v>
      </c>
      <c r="E787" t="str">
        <f t="shared" si="77"/>
        <v xml:space="preserve"> </v>
      </c>
      <c r="F787" t="s">
        <v>7</v>
      </c>
    </row>
    <row r="788" spans="1:7" x14ac:dyDescent="0.25">
      <c r="A788">
        <v>10024</v>
      </c>
      <c r="B788" t="str">
        <f>"AGLIETTI FILIPPO"</f>
        <v>AGLIETTI FILIPPO</v>
      </c>
      <c r="C788" s="1">
        <v>45991</v>
      </c>
      <c r="D788" t="str">
        <f t="shared" si="79"/>
        <v>Assente il 30/11/2025</v>
      </c>
      <c r="E788" t="str">
        <f t="shared" si="77"/>
        <v xml:space="preserve"> </v>
      </c>
      <c r="F788" t="s">
        <v>7</v>
      </c>
    </row>
    <row r="789" spans="1:7" x14ac:dyDescent="0.25">
      <c r="A789">
        <v>10025</v>
      </c>
      <c r="B789" t="str">
        <f>"GALGANI ILENIA"</f>
        <v>GALGANI ILENIA</v>
      </c>
      <c r="C789" s="1">
        <v>45991</v>
      </c>
      <c r="D789" t="str">
        <f t="shared" si="79"/>
        <v>Assente il 30/11/2025</v>
      </c>
      <c r="E789" t="str">
        <f t="shared" si="77"/>
        <v xml:space="preserve"> </v>
      </c>
      <c r="F789" t="s">
        <v>7</v>
      </c>
    </row>
    <row r="790" spans="1:7" x14ac:dyDescent="0.25">
      <c r="A790">
        <v>11014</v>
      </c>
      <c r="B790" t="str">
        <f>"BECATTINI MIRKO"</f>
        <v>BECATTINI MIRKO</v>
      </c>
      <c r="C790" s="1">
        <v>45991</v>
      </c>
      <c r="D790" t="str">
        <f t="shared" si="79"/>
        <v>Assente il 30/11/2025</v>
      </c>
      <c r="E790" t="str">
        <f t="shared" si="77"/>
        <v xml:space="preserve"> </v>
      </c>
      <c r="F790" t="s">
        <v>7</v>
      </c>
    </row>
    <row r="791" spans="1:7" x14ac:dyDescent="0.25">
      <c r="A791">
        <v>11016</v>
      </c>
      <c r="B791" t="str">
        <f>"BONDI ARIANNA"</f>
        <v>BONDI ARIANNA</v>
      </c>
      <c r="C791" s="1">
        <v>45991</v>
      </c>
      <c r="D791" t="str">
        <f t="shared" si="79"/>
        <v>Assente il 30/11/2025</v>
      </c>
      <c r="E791" t="str">
        <f t="shared" si="77"/>
        <v xml:space="preserve"> </v>
      </c>
      <c r="F791" t="s">
        <v>7</v>
      </c>
    </row>
    <row r="792" spans="1:7" x14ac:dyDescent="0.25">
      <c r="A792">
        <v>11022</v>
      </c>
      <c r="B792" t="str">
        <f>"CAVICCHI ANDREA"</f>
        <v>CAVICCHI ANDREA</v>
      </c>
      <c r="C792" s="1">
        <v>45991</v>
      </c>
      <c r="D792" t="str">
        <f t="shared" si="79"/>
        <v>Assente il 30/11/2025</v>
      </c>
      <c r="E792" t="str">
        <f t="shared" si="77"/>
        <v xml:space="preserve"> </v>
      </c>
      <c r="F792" t="s">
        <v>7</v>
      </c>
    </row>
    <row r="793" spans="1:7" x14ac:dyDescent="0.25">
      <c r="A793">
        <v>11023</v>
      </c>
      <c r="B793" t="str">
        <f>"SIRSI ELEONORA"</f>
        <v>SIRSI ELEONORA</v>
      </c>
      <c r="C793" s="1">
        <v>45991</v>
      </c>
      <c r="D793" t="str">
        <f t="shared" si="79"/>
        <v>Assente il 30/11/2025</v>
      </c>
      <c r="E793" t="str">
        <f t="shared" si="77"/>
        <v xml:space="preserve"> </v>
      </c>
      <c r="F793" t="s">
        <v>7</v>
      </c>
    </row>
    <row r="794" spans="1:7" x14ac:dyDescent="0.25">
      <c r="A794">
        <v>11024</v>
      </c>
      <c r="B794" t="str">
        <f>"FABBRI PAOLA"</f>
        <v>FABBRI PAOLA</v>
      </c>
      <c r="C794" s="1">
        <v>45991</v>
      </c>
      <c r="D794" t="str">
        <f t="shared" si="79"/>
        <v>Assente il 30/11/2025</v>
      </c>
      <c r="E794" t="str">
        <f t="shared" si="77"/>
        <v xml:space="preserve"> </v>
      </c>
      <c r="F794" t="s">
        <v>7</v>
      </c>
    </row>
    <row r="795" spans="1:7" x14ac:dyDescent="0.25">
      <c r="A795">
        <v>11025</v>
      </c>
      <c r="B795" t="str">
        <f>"ACQUAVIVA MARIANNA"</f>
        <v>ACQUAVIVA MARIANNA</v>
      </c>
      <c r="C795" s="1">
        <v>45991</v>
      </c>
      <c r="D795" t="str">
        <f t="shared" si="79"/>
        <v>Assente il 30/11/2025</v>
      </c>
      <c r="E795" t="str">
        <f t="shared" si="77"/>
        <v xml:space="preserve"> </v>
      </c>
      <c r="F795" t="s">
        <v>7</v>
      </c>
    </row>
    <row r="796" spans="1:7" x14ac:dyDescent="0.25">
      <c r="A796">
        <v>11030</v>
      </c>
      <c r="B796" t="str">
        <f>"CIOTOLI MARTA"</f>
        <v>CIOTOLI MARTA</v>
      </c>
      <c r="C796" s="1">
        <v>45991</v>
      </c>
      <c r="D796" t="str">
        <f t="shared" si="79"/>
        <v>Assente il 30/11/2025</v>
      </c>
      <c r="E796" t="str">
        <f t="shared" si="77"/>
        <v xml:space="preserve"> </v>
      </c>
      <c r="F796" t="s">
        <v>7</v>
      </c>
    </row>
    <row r="797" spans="1:7" x14ac:dyDescent="0.25">
      <c r="A797">
        <v>1</v>
      </c>
      <c r="B797" t="str">
        <f>"ANGIOLINI RENATO"</f>
        <v>ANGIOLINI RENATO</v>
      </c>
      <c r="C797" s="1">
        <v>45992</v>
      </c>
      <c r="D797" t="str">
        <f t="shared" ref="D797:D804" si="80">"Assente il 01/12/2025"</f>
        <v>Assente il 01/12/2025</v>
      </c>
      <c r="E797" t="str">
        <f t="shared" si="77"/>
        <v xml:space="preserve"> </v>
      </c>
      <c r="F797" t="s">
        <v>7</v>
      </c>
      <c r="G797" s="2">
        <v>0.25</v>
      </c>
    </row>
    <row r="798" spans="1:7" x14ac:dyDescent="0.25">
      <c r="A798">
        <v>73</v>
      </c>
      <c r="B798" t="str">
        <f>"FRANCI LUISELLA"</f>
        <v>FRANCI LUISELLA</v>
      </c>
      <c r="C798" s="1">
        <v>45992</v>
      </c>
      <c r="D798" t="str">
        <f t="shared" si="80"/>
        <v>Assente il 01/12/2025</v>
      </c>
      <c r="E798" t="str">
        <f t="shared" si="77"/>
        <v xml:space="preserve"> </v>
      </c>
      <c r="F798" t="s">
        <v>7</v>
      </c>
      <c r="G798" s="2">
        <v>0.25</v>
      </c>
    </row>
    <row r="799" spans="1:7" x14ac:dyDescent="0.25">
      <c r="A799">
        <v>74</v>
      </c>
      <c r="B799" t="str">
        <f>"FOCARDI LUCIA SILVIA"</f>
        <v>FOCARDI LUCIA SILVIA</v>
      </c>
      <c r="C799" s="1">
        <v>45992</v>
      </c>
      <c r="D799" t="str">
        <f t="shared" si="80"/>
        <v>Assente il 01/12/2025</v>
      </c>
      <c r="E799" t="str">
        <f>"1000 FERIE"</f>
        <v>1000 FERIE</v>
      </c>
      <c r="F799" t="s">
        <v>7</v>
      </c>
      <c r="G799" s="2">
        <v>0.25</v>
      </c>
    </row>
    <row r="800" spans="1:7" x14ac:dyDescent="0.25">
      <c r="A800">
        <v>150</v>
      </c>
      <c r="B800" t="str">
        <f>"SARTI CRISTINA"</f>
        <v>SARTI CRISTINA</v>
      </c>
      <c r="C800" s="1">
        <v>45992</v>
      </c>
      <c r="D800" t="str">
        <f t="shared" si="80"/>
        <v>Assente il 01/12/2025</v>
      </c>
      <c r="E800" t="str">
        <f>" "</f>
        <v xml:space="preserve"> </v>
      </c>
      <c r="F800" t="s">
        <v>7</v>
      </c>
      <c r="G800" s="2">
        <v>0.25</v>
      </c>
    </row>
    <row r="801" spans="1:7" x14ac:dyDescent="0.25">
      <c r="A801">
        <v>1345</v>
      </c>
      <c r="B801" t="str">
        <f>"CHELI ELENA"</f>
        <v>CHELI ELENA</v>
      </c>
      <c r="C801" s="1">
        <v>45992</v>
      </c>
      <c r="D801" t="str">
        <f t="shared" si="80"/>
        <v>Assente il 01/12/2025</v>
      </c>
      <c r="E801" t="str">
        <f>"1000 FERIE"</f>
        <v>1000 FERIE</v>
      </c>
      <c r="F801" t="s">
        <v>7</v>
      </c>
      <c r="G801" s="2">
        <v>0.25</v>
      </c>
    </row>
    <row r="802" spans="1:7" x14ac:dyDescent="0.25">
      <c r="A802">
        <v>10023</v>
      </c>
      <c r="B802" t="str">
        <f>"FALLANI ANDREA"</f>
        <v>FALLANI ANDREA</v>
      </c>
      <c r="C802" s="1">
        <v>45992</v>
      </c>
      <c r="D802" t="str">
        <f t="shared" si="80"/>
        <v>Assente il 01/12/2025</v>
      </c>
      <c r="E802" t="str">
        <f>" "</f>
        <v xml:space="preserve"> </v>
      </c>
      <c r="F802" t="s">
        <v>7</v>
      </c>
      <c r="G802" s="2">
        <v>0.25</v>
      </c>
    </row>
    <row r="803" spans="1:7" x14ac:dyDescent="0.25">
      <c r="A803">
        <v>11022</v>
      </c>
      <c r="B803" t="str">
        <f>"CAVICCHI ANDREA"</f>
        <v>CAVICCHI ANDREA</v>
      </c>
      <c r="C803" s="1">
        <v>45992</v>
      </c>
      <c r="D803" t="str">
        <f t="shared" si="80"/>
        <v>Assente il 01/12/2025</v>
      </c>
      <c r="E803" t="str">
        <f>" "</f>
        <v xml:space="preserve"> </v>
      </c>
      <c r="F803" t="s">
        <v>7</v>
      </c>
      <c r="G803" s="2">
        <v>0.25</v>
      </c>
    </row>
    <row r="804" spans="1:7" x14ac:dyDescent="0.25">
      <c r="A804">
        <v>11023</v>
      </c>
      <c r="B804" t="str">
        <f>"SIRSI ELEONORA"</f>
        <v>SIRSI ELEONORA</v>
      </c>
      <c r="C804" s="1">
        <v>45992</v>
      </c>
      <c r="D804" t="str">
        <f t="shared" si="80"/>
        <v>Assente il 01/12/2025</v>
      </c>
      <c r="E804" t="str">
        <f>" "</f>
        <v xml:space="preserve"> </v>
      </c>
      <c r="F804" t="s">
        <v>7</v>
      </c>
      <c r="G804" s="2">
        <v>0.25</v>
      </c>
    </row>
    <row r="805" spans="1:7" x14ac:dyDescent="0.25">
      <c r="A805">
        <v>1</v>
      </c>
      <c r="B805" t="str">
        <f>"ANGIOLINI RENATO"</f>
        <v>ANGIOLINI RENATO</v>
      </c>
      <c r="C805" s="1">
        <v>45993</v>
      </c>
      <c r="D805" t="str">
        <f t="shared" ref="D805:D812" si="81">"Assente il 02/12/2025"</f>
        <v>Assente il 02/12/2025</v>
      </c>
      <c r="E805" t="str">
        <f>" "</f>
        <v xml:space="preserve"> </v>
      </c>
      <c r="F805" t="s">
        <v>7</v>
      </c>
      <c r="G805" s="2">
        <v>0.375</v>
      </c>
    </row>
    <row r="806" spans="1:7" x14ac:dyDescent="0.25">
      <c r="A806">
        <v>42</v>
      </c>
      <c r="B806" t="str">
        <f>"CECCHETTI MASSIMO"</f>
        <v>CECCHETTI MASSIMO</v>
      </c>
      <c r="C806" s="1">
        <v>45993</v>
      </c>
      <c r="D806" t="str">
        <f t="shared" si="81"/>
        <v>Assente il 02/12/2025</v>
      </c>
      <c r="E806" t="str">
        <f>"1000 FERIE"</f>
        <v>1000 FERIE</v>
      </c>
      <c r="F806" t="s">
        <v>7</v>
      </c>
      <c r="G806" s="2">
        <v>0.375</v>
      </c>
    </row>
    <row r="807" spans="1:7" x14ac:dyDescent="0.25">
      <c r="A807">
        <v>49</v>
      </c>
      <c r="B807" t="str">
        <f>"CHELI SILVIA"</f>
        <v>CHELI SILVIA</v>
      </c>
      <c r="C807" s="1">
        <v>45993</v>
      </c>
      <c r="D807" t="str">
        <f t="shared" si="81"/>
        <v>Assente il 02/12/2025</v>
      </c>
      <c r="E807" t="str">
        <f>"3003 PERM. RETRIBUITO ESAMI CONCORSI (8 GG)"</f>
        <v>3003 PERM. RETRIBUITO ESAMI CONCORSI (8 GG)</v>
      </c>
      <c r="F807" t="s">
        <v>7</v>
      </c>
      <c r="G807" s="2">
        <v>0.16666666666666666</v>
      </c>
    </row>
    <row r="808" spans="1:7" x14ac:dyDescent="0.25">
      <c r="A808">
        <v>73</v>
      </c>
      <c r="B808" t="str">
        <f>"FRANCI LUISELLA"</f>
        <v>FRANCI LUISELLA</v>
      </c>
      <c r="C808" s="1">
        <v>45993</v>
      </c>
      <c r="D808" t="str">
        <f t="shared" si="81"/>
        <v>Assente il 02/12/2025</v>
      </c>
      <c r="E808" t="str">
        <f t="shared" ref="E808:E819" si="82">" "</f>
        <v xml:space="preserve"> </v>
      </c>
      <c r="F808" t="s">
        <v>7</v>
      </c>
      <c r="G808" s="2">
        <v>0.25</v>
      </c>
    </row>
    <row r="809" spans="1:7" x14ac:dyDescent="0.25">
      <c r="A809">
        <v>150</v>
      </c>
      <c r="B809" t="str">
        <f>"SARTI CRISTINA"</f>
        <v>SARTI CRISTINA</v>
      </c>
      <c r="C809" s="1">
        <v>45993</v>
      </c>
      <c r="D809" t="str">
        <f t="shared" si="81"/>
        <v>Assente il 02/12/2025</v>
      </c>
      <c r="E809" t="str">
        <f t="shared" si="82"/>
        <v xml:space="preserve"> </v>
      </c>
      <c r="F809" t="s">
        <v>7</v>
      </c>
      <c r="G809" s="2">
        <v>0.375</v>
      </c>
    </row>
    <row r="810" spans="1:7" x14ac:dyDescent="0.25">
      <c r="A810">
        <v>10023</v>
      </c>
      <c r="B810" t="str">
        <f>"FALLANI ANDREA"</f>
        <v>FALLANI ANDREA</v>
      </c>
      <c r="C810" s="1">
        <v>45993</v>
      </c>
      <c r="D810" t="str">
        <f t="shared" si="81"/>
        <v>Assente il 02/12/2025</v>
      </c>
      <c r="E810" t="str">
        <f t="shared" si="82"/>
        <v xml:space="preserve"> </v>
      </c>
      <c r="F810" t="s">
        <v>7</v>
      </c>
      <c r="G810" s="2">
        <v>0.375</v>
      </c>
    </row>
    <row r="811" spans="1:7" x14ac:dyDescent="0.25">
      <c r="A811">
        <v>11022</v>
      </c>
      <c r="B811" t="str">
        <f>"CAVICCHI ANDREA"</f>
        <v>CAVICCHI ANDREA</v>
      </c>
      <c r="C811" s="1">
        <v>45993</v>
      </c>
      <c r="D811" t="str">
        <f t="shared" si="81"/>
        <v>Assente il 02/12/2025</v>
      </c>
      <c r="E811" t="str">
        <f t="shared" si="82"/>
        <v xml:space="preserve"> </v>
      </c>
      <c r="F811" t="s">
        <v>7</v>
      </c>
      <c r="G811" s="2">
        <v>0.375</v>
      </c>
    </row>
    <row r="812" spans="1:7" x14ac:dyDescent="0.25">
      <c r="A812">
        <v>11023</v>
      </c>
      <c r="B812" t="str">
        <f>"SIRSI ELEONORA"</f>
        <v>SIRSI ELEONORA</v>
      </c>
      <c r="C812" s="1">
        <v>45993</v>
      </c>
      <c r="D812" t="str">
        <f t="shared" si="81"/>
        <v>Assente il 02/12/2025</v>
      </c>
      <c r="E812" t="str">
        <f t="shared" si="82"/>
        <v xml:space="preserve"> </v>
      </c>
      <c r="F812" t="s">
        <v>7</v>
      </c>
      <c r="G812" s="2">
        <v>0.375</v>
      </c>
    </row>
    <row r="813" spans="1:7" x14ac:dyDescent="0.25">
      <c r="A813">
        <v>1</v>
      </c>
      <c r="B813" t="str">
        <f>"ANGIOLINI RENATO"</f>
        <v>ANGIOLINI RENATO</v>
      </c>
      <c r="C813" s="1">
        <v>45994</v>
      </c>
      <c r="D813" t="str">
        <f t="shared" ref="D813:D818" si="83">"Assente il 03/12/2025"</f>
        <v>Assente il 03/12/2025</v>
      </c>
      <c r="E813" t="str">
        <f t="shared" si="82"/>
        <v xml:space="preserve"> </v>
      </c>
      <c r="F813" t="s">
        <v>7</v>
      </c>
      <c r="G813" s="2">
        <v>0.25</v>
      </c>
    </row>
    <row r="814" spans="1:7" x14ac:dyDescent="0.25">
      <c r="A814">
        <v>73</v>
      </c>
      <c r="B814" t="str">
        <f>"FRANCI LUISELLA"</f>
        <v>FRANCI LUISELLA</v>
      </c>
      <c r="C814" s="1">
        <v>45994</v>
      </c>
      <c r="D814" t="str">
        <f t="shared" si="83"/>
        <v>Assente il 03/12/2025</v>
      </c>
      <c r="E814" t="str">
        <f t="shared" si="82"/>
        <v xml:space="preserve"> </v>
      </c>
      <c r="F814" t="s">
        <v>7</v>
      </c>
      <c r="G814" s="2">
        <v>0.25</v>
      </c>
    </row>
    <row r="815" spans="1:7" x14ac:dyDescent="0.25">
      <c r="A815">
        <v>150</v>
      </c>
      <c r="B815" t="str">
        <f>"SARTI CRISTINA"</f>
        <v>SARTI CRISTINA</v>
      </c>
      <c r="C815" s="1">
        <v>45994</v>
      </c>
      <c r="D815" t="str">
        <f t="shared" si="83"/>
        <v>Assente il 03/12/2025</v>
      </c>
      <c r="E815" t="str">
        <f t="shared" si="82"/>
        <v xml:space="preserve"> </v>
      </c>
      <c r="F815" t="s">
        <v>7</v>
      </c>
      <c r="G815" s="2">
        <v>0.25</v>
      </c>
    </row>
    <row r="816" spans="1:7" x14ac:dyDescent="0.25">
      <c r="A816">
        <v>10023</v>
      </c>
      <c r="B816" t="str">
        <f>"FALLANI ANDREA"</f>
        <v>FALLANI ANDREA</v>
      </c>
      <c r="C816" s="1">
        <v>45994</v>
      </c>
      <c r="D816" t="str">
        <f t="shared" si="83"/>
        <v>Assente il 03/12/2025</v>
      </c>
      <c r="E816" t="str">
        <f t="shared" si="82"/>
        <v xml:space="preserve"> </v>
      </c>
      <c r="F816" t="s">
        <v>7</v>
      </c>
      <c r="G816" s="2">
        <v>0.25</v>
      </c>
    </row>
    <row r="817" spans="1:7" x14ac:dyDescent="0.25">
      <c r="A817">
        <v>11022</v>
      </c>
      <c r="B817" t="str">
        <f>"CAVICCHI ANDREA"</f>
        <v>CAVICCHI ANDREA</v>
      </c>
      <c r="C817" s="1">
        <v>45994</v>
      </c>
      <c r="D817" t="str">
        <f t="shared" si="83"/>
        <v>Assente il 03/12/2025</v>
      </c>
      <c r="E817" t="str">
        <f t="shared" si="82"/>
        <v xml:space="preserve"> </v>
      </c>
      <c r="F817" t="s">
        <v>7</v>
      </c>
      <c r="G817" s="2">
        <v>0.25</v>
      </c>
    </row>
    <row r="818" spans="1:7" x14ac:dyDescent="0.25">
      <c r="A818">
        <v>11023</v>
      </c>
      <c r="B818" t="str">
        <f>"SIRSI ELEONORA"</f>
        <v>SIRSI ELEONORA</v>
      </c>
      <c r="C818" s="1">
        <v>45994</v>
      </c>
      <c r="D818" t="str">
        <f t="shared" si="83"/>
        <v>Assente il 03/12/2025</v>
      </c>
      <c r="E818" t="str">
        <f t="shared" si="82"/>
        <v xml:space="preserve"> </v>
      </c>
      <c r="F818" t="s">
        <v>7</v>
      </c>
      <c r="G818" s="2">
        <v>0.25</v>
      </c>
    </row>
    <row r="819" spans="1:7" x14ac:dyDescent="0.25">
      <c r="A819">
        <v>1</v>
      </c>
      <c r="B819" t="str">
        <f>"ANGIOLINI RENATO"</f>
        <v>ANGIOLINI RENATO</v>
      </c>
      <c r="C819" s="1">
        <v>45995</v>
      </c>
      <c r="D819" t="str">
        <f>"Assente il 04/12/2025"</f>
        <v>Assente il 04/12/2025</v>
      </c>
      <c r="E819" t="str">
        <f t="shared" si="82"/>
        <v xml:space="preserve"> </v>
      </c>
      <c r="F819" t="s">
        <v>7</v>
      </c>
      <c r="G819" s="2">
        <v>0.375</v>
      </c>
    </row>
    <row r="820" spans="1:7" x14ac:dyDescent="0.25">
      <c r="A820">
        <v>43</v>
      </c>
      <c r="B820" t="str">
        <f>"CECCHERINI SIMONA"</f>
        <v>CECCHERINI SIMONA</v>
      </c>
      <c r="C820" s="1">
        <v>45995</v>
      </c>
      <c r="D820" t="str">
        <f>"Assente dal 04/12/2025 al 09/12/2025"</f>
        <v>Assente dal 04/12/2025 al 09/12/2025</v>
      </c>
      <c r="E820" t="str">
        <f>"1000 FERIE"</f>
        <v>1000 FERIE</v>
      </c>
      <c r="F820" t="s">
        <v>7</v>
      </c>
      <c r="G820" s="2">
        <v>0.375</v>
      </c>
    </row>
    <row r="821" spans="1:7" x14ac:dyDescent="0.25">
      <c r="A821">
        <v>73</v>
      </c>
      <c r="B821" t="str">
        <f>"FRANCI LUISELLA"</f>
        <v>FRANCI LUISELLA</v>
      </c>
      <c r="C821" s="1">
        <v>45995</v>
      </c>
      <c r="D821" t="str">
        <f>"Assente il 04/12/2025"</f>
        <v>Assente il 04/12/2025</v>
      </c>
      <c r="E821" t="str">
        <f t="shared" ref="E821:E826" si="84">" "</f>
        <v xml:space="preserve"> </v>
      </c>
      <c r="F821" t="s">
        <v>7</v>
      </c>
      <c r="G821" s="2">
        <v>0.25</v>
      </c>
    </row>
    <row r="822" spans="1:7" x14ac:dyDescent="0.25">
      <c r="A822">
        <v>150</v>
      </c>
      <c r="B822" t="str">
        <f>"SARTI CRISTINA"</f>
        <v>SARTI CRISTINA</v>
      </c>
      <c r="C822" s="1">
        <v>45995</v>
      </c>
      <c r="D822" t="str">
        <f>"Assente il 04/12/2025"</f>
        <v>Assente il 04/12/2025</v>
      </c>
      <c r="E822" t="str">
        <f t="shared" si="84"/>
        <v xml:space="preserve"> </v>
      </c>
      <c r="F822" t="s">
        <v>7</v>
      </c>
      <c r="G822" s="2">
        <v>0.375</v>
      </c>
    </row>
    <row r="823" spans="1:7" x14ac:dyDescent="0.25">
      <c r="A823">
        <v>10023</v>
      </c>
      <c r="B823" t="str">
        <f>"FALLANI ANDREA"</f>
        <v>FALLANI ANDREA</v>
      </c>
      <c r="C823" s="1">
        <v>45995</v>
      </c>
      <c r="D823" t="str">
        <f>"Assente il 04/12/2025"</f>
        <v>Assente il 04/12/2025</v>
      </c>
      <c r="E823" t="str">
        <f t="shared" si="84"/>
        <v xml:space="preserve"> </v>
      </c>
      <c r="F823" t="s">
        <v>7</v>
      </c>
      <c r="G823" s="2">
        <v>0.375</v>
      </c>
    </row>
    <row r="824" spans="1:7" x14ac:dyDescent="0.25">
      <c r="A824">
        <v>11022</v>
      </c>
      <c r="B824" t="str">
        <f>"CAVICCHI ANDREA"</f>
        <v>CAVICCHI ANDREA</v>
      </c>
      <c r="C824" s="1">
        <v>45995</v>
      </c>
      <c r="D824" t="str">
        <f>"Assente il 04/12/2025"</f>
        <v>Assente il 04/12/2025</v>
      </c>
      <c r="E824" t="str">
        <f t="shared" si="84"/>
        <v xml:space="preserve"> </v>
      </c>
      <c r="F824" t="s">
        <v>7</v>
      </c>
      <c r="G824" s="2">
        <v>0.375</v>
      </c>
    </row>
    <row r="825" spans="1:7" x14ac:dyDescent="0.25">
      <c r="A825">
        <v>11023</v>
      </c>
      <c r="B825" t="str">
        <f>"SIRSI ELEONORA"</f>
        <v>SIRSI ELEONORA</v>
      </c>
      <c r="C825" s="1">
        <v>45995</v>
      </c>
      <c r="D825" t="str">
        <f>"Assente il 04/12/2025"</f>
        <v>Assente il 04/12/2025</v>
      </c>
      <c r="E825" t="str">
        <f t="shared" si="84"/>
        <v xml:space="preserve"> </v>
      </c>
      <c r="F825" t="s">
        <v>7</v>
      </c>
      <c r="G825" s="2">
        <v>0.375</v>
      </c>
    </row>
    <row r="826" spans="1:7" x14ac:dyDescent="0.25">
      <c r="A826">
        <v>1</v>
      </c>
      <c r="B826" t="str">
        <f>"ANGIOLINI RENATO"</f>
        <v>ANGIOLINI RENATO</v>
      </c>
      <c r="C826" s="1">
        <v>45996</v>
      </c>
      <c r="D826" t="str">
        <f>"Assente il 05/12/2025"</f>
        <v>Assente il 05/12/2025</v>
      </c>
      <c r="E826" t="str">
        <f t="shared" si="84"/>
        <v xml:space="preserve"> </v>
      </c>
      <c r="F826" t="s">
        <v>7</v>
      </c>
      <c r="G826" s="2">
        <v>0.25</v>
      </c>
    </row>
    <row r="827" spans="1:7" x14ac:dyDescent="0.25">
      <c r="A827">
        <v>24</v>
      </c>
      <c r="B827" t="str">
        <f>"BETTINI LORELLA"</f>
        <v>BETTINI LORELLA</v>
      </c>
      <c r="C827" s="1">
        <v>45996</v>
      </c>
      <c r="D827" t="str">
        <f>"Assente il 05/12/2025"</f>
        <v>Assente il 05/12/2025</v>
      </c>
      <c r="E827" t="str">
        <f>"1000 FERIE"</f>
        <v>1000 FERIE</v>
      </c>
      <c r="F827" t="s">
        <v>7</v>
      </c>
      <c r="G827" s="2">
        <v>0.25</v>
      </c>
    </row>
    <row r="828" spans="1:7" x14ac:dyDescent="0.25">
      <c r="A828">
        <v>73</v>
      </c>
      <c r="B828" t="str">
        <f>"FRANCI LUISELLA"</f>
        <v>FRANCI LUISELLA</v>
      </c>
      <c r="C828" s="1">
        <v>45996</v>
      </c>
      <c r="D828" t="str">
        <f>"Assente il 05/12/2025"</f>
        <v>Assente il 05/12/2025</v>
      </c>
      <c r="E828" t="str">
        <f>" "</f>
        <v xml:space="preserve"> </v>
      </c>
      <c r="F828" t="s">
        <v>7</v>
      </c>
      <c r="G828" s="2">
        <v>0.25</v>
      </c>
    </row>
    <row r="829" spans="1:7" x14ac:dyDescent="0.25">
      <c r="A829">
        <v>150</v>
      </c>
      <c r="B829" t="str">
        <f>"SARTI CRISTINA"</f>
        <v>SARTI CRISTINA</v>
      </c>
      <c r="C829" s="1">
        <v>45996</v>
      </c>
      <c r="D829" t="str">
        <f>"Assente il 05/12/2025"</f>
        <v>Assente il 05/12/2025</v>
      </c>
      <c r="E829" t="str">
        <f>" "</f>
        <v xml:space="preserve"> </v>
      </c>
      <c r="F829" t="s">
        <v>7</v>
      </c>
      <c r="G829" s="2">
        <v>0.25</v>
      </c>
    </row>
    <row r="830" spans="1:7" x14ac:dyDescent="0.25">
      <c r="A830">
        <v>164</v>
      </c>
      <c r="B830" t="str">
        <f>"TONELLI FRANCESCO"</f>
        <v>TONELLI FRANCESCO</v>
      </c>
      <c r="C830" s="1">
        <v>45996</v>
      </c>
      <c r="D830" t="str">
        <f>"Assente il 05/12/2025"</f>
        <v>Assente il 05/12/2025</v>
      </c>
      <c r="E830" t="str">
        <f>"1000 FERIE"</f>
        <v>1000 FERIE</v>
      </c>
      <c r="F830" t="s">
        <v>7</v>
      </c>
      <c r="G830" s="2">
        <v>0.25</v>
      </c>
    </row>
    <row r="831" spans="1:7" x14ac:dyDescent="0.25">
      <c r="A831">
        <v>2000</v>
      </c>
      <c r="B831" t="str">
        <f>"PULITI STEFANIA"</f>
        <v>PULITI STEFANIA</v>
      </c>
      <c r="C831" s="1">
        <v>45996</v>
      </c>
      <c r="D831" t="str">
        <f>"Assente dal 05/12/2025 al 09/12/2025"</f>
        <v>Assente dal 05/12/2025 al 09/12/2025</v>
      </c>
      <c r="E831" t="str">
        <f>"1000 FERIE"</f>
        <v>1000 FERIE</v>
      </c>
      <c r="F831" t="s">
        <v>7</v>
      </c>
      <c r="G831" s="2">
        <v>0.25</v>
      </c>
    </row>
    <row r="832" spans="1:7" x14ac:dyDescent="0.25">
      <c r="A832">
        <v>10023</v>
      </c>
      <c r="B832" t="str">
        <f>"FALLANI ANDREA"</f>
        <v>FALLANI ANDREA</v>
      </c>
      <c r="C832" s="1">
        <v>45996</v>
      </c>
      <c r="D832" t="str">
        <f>"Assente il 05/12/2025"</f>
        <v>Assente il 05/12/2025</v>
      </c>
      <c r="E832" t="str">
        <f t="shared" ref="E832:E863" si="85">" "</f>
        <v xml:space="preserve"> </v>
      </c>
      <c r="F832" t="s">
        <v>7</v>
      </c>
      <c r="G832" s="2">
        <v>0.25</v>
      </c>
    </row>
    <row r="833" spans="1:7" x14ac:dyDescent="0.25">
      <c r="A833">
        <v>11022</v>
      </c>
      <c r="B833" t="str">
        <f>"CAVICCHI ANDREA"</f>
        <v>CAVICCHI ANDREA</v>
      </c>
      <c r="C833" s="1">
        <v>45996</v>
      </c>
      <c r="D833" t="str">
        <f>"Assente il 05/12/2025"</f>
        <v>Assente il 05/12/2025</v>
      </c>
      <c r="E833" t="str">
        <f t="shared" si="85"/>
        <v xml:space="preserve"> </v>
      </c>
      <c r="F833" t="s">
        <v>7</v>
      </c>
      <c r="G833" s="2">
        <v>0.25</v>
      </c>
    </row>
    <row r="834" spans="1:7" x14ac:dyDescent="0.25">
      <c r="A834">
        <v>11023</v>
      </c>
      <c r="B834" t="str">
        <f>"SIRSI ELEONORA"</f>
        <v>SIRSI ELEONORA</v>
      </c>
      <c r="C834" s="1">
        <v>45996</v>
      </c>
      <c r="D834" t="str">
        <f>"Assente il 05/12/2025"</f>
        <v>Assente il 05/12/2025</v>
      </c>
      <c r="E834" t="str">
        <f t="shared" si="85"/>
        <v xml:space="preserve"> </v>
      </c>
      <c r="F834" t="s">
        <v>7</v>
      </c>
      <c r="G834" s="2">
        <v>0.25</v>
      </c>
    </row>
    <row r="835" spans="1:7" x14ac:dyDescent="0.25">
      <c r="A835">
        <v>1</v>
      </c>
      <c r="B835" t="str">
        <f>"ANGIOLINI RENATO"</f>
        <v>ANGIOLINI RENATO</v>
      </c>
      <c r="C835" s="1">
        <v>45997</v>
      </c>
      <c r="D835" t="str">
        <f>"Assente il 06/12/2025"</f>
        <v>Assente il 06/12/2025</v>
      </c>
      <c r="E835" t="str">
        <f t="shared" si="85"/>
        <v xml:space="preserve"> </v>
      </c>
      <c r="F835" t="s">
        <v>7</v>
      </c>
    </row>
    <row r="836" spans="1:7" x14ac:dyDescent="0.25">
      <c r="A836">
        <v>24</v>
      </c>
      <c r="B836" t="str">
        <f>"BETTINI LORELLA"</f>
        <v>BETTINI LORELLA</v>
      </c>
      <c r="C836" s="1">
        <v>45997</v>
      </c>
      <c r="D836" t="str">
        <f>"Assente il 06/12/2025"</f>
        <v>Assente il 06/12/2025</v>
      </c>
      <c r="E836" t="str">
        <f t="shared" si="85"/>
        <v xml:space="preserve"> </v>
      </c>
      <c r="F836" t="s">
        <v>7</v>
      </c>
    </row>
    <row r="837" spans="1:7" x14ac:dyDescent="0.25">
      <c r="A837">
        <v>34</v>
      </c>
      <c r="B837" t="str">
        <f>"CAVACIOCCHI ANGELA"</f>
        <v>CAVACIOCCHI ANGELA</v>
      </c>
      <c r="C837" s="1">
        <v>45997</v>
      </c>
      <c r="D837" t="str">
        <f>"Assente il 06/12/2025"</f>
        <v>Assente il 06/12/2025</v>
      </c>
      <c r="E837" t="str">
        <f t="shared" si="85"/>
        <v xml:space="preserve"> </v>
      </c>
      <c r="F837" t="s">
        <v>7</v>
      </c>
    </row>
    <row r="838" spans="1:7" x14ac:dyDescent="0.25">
      <c r="A838">
        <v>42</v>
      </c>
      <c r="B838" t="str">
        <f>"CECCHETTI MASSIMO"</f>
        <v>CECCHETTI MASSIMO</v>
      </c>
      <c r="C838" s="1">
        <v>45997</v>
      </c>
      <c r="D838" t="str">
        <f>"Assente il 06/12/2025"</f>
        <v>Assente il 06/12/2025</v>
      </c>
      <c r="E838" t="str">
        <f t="shared" si="85"/>
        <v xml:space="preserve"> </v>
      </c>
      <c r="F838" t="s">
        <v>7</v>
      </c>
    </row>
    <row r="839" spans="1:7" x14ac:dyDescent="0.25">
      <c r="A839">
        <v>48</v>
      </c>
      <c r="B839" t="str">
        <f>"CRESCIOLI PAOLO"</f>
        <v>CRESCIOLI PAOLO</v>
      </c>
      <c r="C839" s="1">
        <v>45997</v>
      </c>
      <c r="D839" t="str">
        <f>"Assente il 06/12/2025"</f>
        <v>Assente il 06/12/2025</v>
      </c>
      <c r="E839" t="str">
        <f t="shared" si="85"/>
        <v xml:space="preserve"> </v>
      </c>
      <c r="F839" t="s">
        <v>7</v>
      </c>
    </row>
    <row r="840" spans="1:7" x14ac:dyDescent="0.25">
      <c r="A840">
        <v>49</v>
      </c>
      <c r="B840" t="str">
        <f>"CHELI SILVIA"</f>
        <v>CHELI SILVIA</v>
      </c>
      <c r="C840" s="1">
        <v>45997</v>
      </c>
      <c r="D840" t="str">
        <f>"Giorno di Riposo"</f>
        <v>Giorno di Riposo</v>
      </c>
      <c r="E840" t="str">
        <f t="shared" si="85"/>
        <v xml:space="preserve"> </v>
      </c>
      <c r="F840" t="s">
        <v>7</v>
      </c>
      <c r="G840" s="2">
        <v>0</v>
      </c>
    </row>
    <row r="841" spans="1:7" x14ac:dyDescent="0.25">
      <c r="A841">
        <v>73</v>
      </c>
      <c r="B841" t="str">
        <f>"FRANCI LUISELLA"</f>
        <v>FRANCI LUISELLA</v>
      </c>
      <c r="C841" s="1">
        <v>45997</v>
      </c>
      <c r="D841" t="str">
        <f t="shared" ref="D841:D860" si="86">"Assente il 06/12/2025"</f>
        <v>Assente il 06/12/2025</v>
      </c>
      <c r="E841" t="str">
        <f t="shared" si="85"/>
        <v xml:space="preserve"> </v>
      </c>
      <c r="F841" t="s">
        <v>7</v>
      </c>
    </row>
    <row r="842" spans="1:7" x14ac:dyDescent="0.25">
      <c r="A842">
        <v>74</v>
      </c>
      <c r="B842" t="str">
        <f>"FOCARDI LUCIA SILVIA"</f>
        <v>FOCARDI LUCIA SILVIA</v>
      </c>
      <c r="C842" s="1">
        <v>45997</v>
      </c>
      <c r="D842" t="str">
        <f t="shared" si="86"/>
        <v>Assente il 06/12/2025</v>
      </c>
      <c r="E842" t="str">
        <f t="shared" si="85"/>
        <v xml:space="preserve"> </v>
      </c>
      <c r="F842" t="s">
        <v>7</v>
      </c>
    </row>
    <row r="843" spans="1:7" x14ac:dyDescent="0.25">
      <c r="A843">
        <v>105</v>
      </c>
      <c r="B843" t="str">
        <f>"LONGHI ALESSIO"</f>
        <v>LONGHI ALESSIO</v>
      </c>
      <c r="C843" s="1">
        <v>45997</v>
      </c>
      <c r="D843" t="str">
        <f t="shared" si="86"/>
        <v>Assente il 06/12/2025</v>
      </c>
      <c r="E843" t="str">
        <f t="shared" si="85"/>
        <v xml:space="preserve"> </v>
      </c>
      <c r="F843" t="s">
        <v>7</v>
      </c>
    </row>
    <row r="844" spans="1:7" x14ac:dyDescent="0.25">
      <c r="A844">
        <v>137</v>
      </c>
      <c r="B844" t="str">
        <f>"PINZANI PILADE"</f>
        <v>PINZANI PILADE</v>
      </c>
      <c r="C844" s="1">
        <v>45997</v>
      </c>
      <c r="D844" t="str">
        <f t="shared" si="86"/>
        <v>Assente il 06/12/2025</v>
      </c>
      <c r="E844" t="str">
        <f t="shared" si="85"/>
        <v xml:space="preserve"> </v>
      </c>
      <c r="F844" t="s">
        <v>7</v>
      </c>
    </row>
    <row r="845" spans="1:7" x14ac:dyDescent="0.25">
      <c r="A845">
        <v>138</v>
      </c>
      <c r="B845" t="str">
        <f>"POGGIALI ALESSIO"</f>
        <v>POGGIALI ALESSIO</v>
      </c>
      <c r="C845" s="1">
        <v>45997</v>
      </c>
      <c r="D845" t="str">
        <f t="shared" si="86"/>
        <v>Assente il 06/12/2025</v>
      </c>
      <c r="E845" t="str">
        <f t="shared" si="85"/>
        <v xml:space="preserve"> </v>
      </c>
      <c r="F845" t="s">
        <v>7</v>
      </c>
    </row>
    <row r="846" spans="1:7" x14ac:dyDescent="0.25">
      <c r="A846">
        <v>140</v>
      </c>
      <c r="B846" t="str">
        <f>"RONDONI MANUELA"</f>
        <v>RONDONI MANUELA</v>
      </c>
      <c r="C846" s="1">
        <v>45997</v>
      </c>
      <c r="D846" t="str">
        <f t="shared" si="86"/>
        <v>Assente il 06/12/2025</v>
      </c>
      <c r="E846" t="str">
        <f t="shared" si="85"/>
        <v xml:space="preserve"> </v>
      </c>
      <c r="F846" t="s">
        <v>7</v>
      </c>
    </row>
    <row r="847" spans="1:7" x14ac:dyDescent="0.25">
      <c r="A847">
        <v>150</v>
      </c>
      <c r="B847" t="str">
        <f>"SARTI CRISTINA"</f>
        <v>SARTI CRISTINA</v>
      </c>
      <c r="C847" s="1">
        <v>45997</v>
      </c>
      <c r="D847" t="str">
        <f t="shared" si="86"/>
        <v>Assente il 06/12/2025</v>
      </c>
      <c r="E847" t="str">
        <f t="shared" si="85"/>
        <v xml:space="preserve"> </v>
      </c>
      <c r="F847" t="s">
        <v>7</v>
      </c>
    </row>
    <row r="848" spans="1:7" x14ac:dyDescent="0.25">
      <c r="A848">
        <v>164</v>
      </c>
      <c r="B848" t="str">
        <f>"TONELLI FRANCESCO"</f>
        <v>TONELLI FRANCESCO</v>
      </c>
      <c r="C848" s="1">
        <v>45997</v>
      </c>
      <c r="D848" t="str">
        <f t="shared" si="86"/>
        <v>Assente il 06/12/2025</v>
      </c>
      <c r="E848" t="str">
        <f t="shared" si="85"/>
        <v xml:space="preserve"> </v>
      </c>
      <c r="F848" t="s">
        <v>7</v>
      </c>
    </row>
    <row r="849" spans="1:6" x14ac:dyDescent="0.25">
      <c r="A849">
        <v>1178</v>
      </c>
      <c r="B849" t="str">
        <f>"SARTI SONIA"</f>
        <v>SARTI SONIA</v>
      </c>
      <c r="C849" s="1">
        <v>45997</v>
      </c>
      <c r="D849" t="str">
        <f t="shared" si="86"/>
        <v>Assente il 06/12/2025</v>
      </c>
      <c r="E849" t="str">
        <f t="shared" si="85"/>
        <v xml:space="preserve"> </v>
      </c>
      <c r="F849" t="s">
        <v>7</v>
      </c>
    </row>
    <row r="850" spans="1:6" x14ac:dyDescent="0.25">
      <c r="A850">
        <v>1345</v>
      </c>
      <c r="B850" t="str">
        <f>"CHELI ELENA"</f>
        <v>CHELI ELENA</v>
      </c>
      <c r="C850" s="1">
        <v>45997</v>
      </c>
      <c r="D850" t="str">
        <f t="shared" si="86"/>
        <v>Assente il 06/12/2025</v>
      </c>
      <c r="E850" t="str">
        <f t="shared" si="85"/>
        <v xml:space="preserve"> </v>
      </c>
      <c r="F850" t="s">
        <v>7</v>
      </c>
    </row>
    <row r="851" spans="1:6" x14ac:dyDescent="0.25">
      <c r="A851">
        <v>10023</v>
      </c>
      <c r="B851" t="str">
        <f>"FALLANI ANDREA"</f>
        <v>FALLANI ANDREA</v>
      </c>
      <c r="C851" s="1">
        <v>45997</v>
      </c>
      <c r="D851" t="str">
        <f t="shared" si="86"/>
        <v>Assente il 06/12/2025</v>
      </c>
      <c r="E851" t="str">
        <f t="shared" si="85"/>
        <v xml:space="preserve"> </v>
      </c>
      <c r="F851" t="s">
        <v>7</v>
      </c>
    </row>
    <row r="852" spans="1:6" x14ac:dyDescent="0.25">
      <c r="A852">
        <v>10024</v>
      </c>
      <c r="B852" t="str">
        <f>"AGLIETTI FILIPPO"</f>
        <v>AGLIETTI FILIPPO</v>
      </c>
      <c r="C852" s="1">
        <v>45997</v>
      </c>
      <c r="D852" t="str">
        <f t="shared" si="86"/>
        <v>Assente il 06/12/2025</v>
      </c>
      <c r="E852" t="str">
        <f t="shared" si="85"/>
        <v xml:space="preserve"> </v>
      </c>
      <c r="F852" t="s">
        <v>7</v>
      </c>
    </row>
    <row r="853" spans="1:6" x14ac:dyDescent="0.25">
      <c r="A853">
        <v>10025</v>
      </c>
      <c r="B853" t="str">
        <f>"GALGANI ILENIA"</f>
        <v>GALGANI ILENIA</v>
      </c>
      <c r="C853" s="1">
        <v>45997</v>
      </c>
      <c r="D853" t="str">
        <f t="shared" si="86"/>
        <v>Assente il 06/12/2025</v>
      </c>
      <c r="E853" t="str">
        <f t="shared" si="85"/>
        <v xml:space="preserve"> </v>
      </c>
      <c r="F853" t="s">
        <v>7</v>
      </c>
    </row>
    <row r="854" spans="1:6" x14ac:dyDescent="0.25">
      <c r="A854">
        <v>11014</v>
      </c>
      <c r="B854" t="str">
        <f>"BECATTINI MIRKO"</f>
        <v>BECATTINI MIRKO</v>
      </c>
      <c r="C854" s="1">
        <v>45997</v>
      </c>
      <c r="D854" t="str">
        <f t="shared" si="86"/>
        <v>Assente il 06/12/2025</v>
      </c>
      <c r="E854" t="str">
        <f t="shared" si="85"/>
        <v xml:space="preserve"> </v>
      </c>
      <c r="F854" t="s">
        <v>7</v>
      </c>
    </row>
    <row r="855" spans="1:6" x14ac:dyDescent="0.25">
      <c r="A855">
        <v>11016</v>
      </c>
      <c r="B855" t="str">
        <f>"BONDI ARIANNA"</f>
        <v>BONDI ARIANNA</v>
      </c>
      <c r="C855" s="1">
        <v>45997</v>
      </c>
      <c r="D855" t="str">
        <f t="shared" si="86"/>
        <v>Assente il 06/12/2025</v>
      </c>
      <c r="E855" t="str">
        <f t="shared" si="85"/>
        <v xml:space="preserve"> </v>
      </c>
      <c r="F855" t="s">
        <v>7</v>
      </c>
    </row>
    <row r="856" spans="1:6" x14ac:dyDescent="0.25">
      <c r="A856">
        <v>11022</v>
      </c>
      <c r="B856" t="str">
        <f>"CAVICCHI ANDREA"</f>
        <v>CAVICCHI ANDREA</v>
      </c>
      <c r="C856" s="1">
        <v>45997</v>
      </c>
      <c r="D856" t="str">
        <f t="shared" si="86"/>
        <v>Assente il 06/12/2025</v>
      </c>
      <c r="E856" t="str">
        <f t="shared" si="85"/>
        <v xml:space="preserve"> </v>
      </c>
      <c r="F856" t="s">
        <v>7</v>
      </c>
    </row>
    <row r="857" spans="1:6" x14ac:dyDescent="0.25">
      <c r="A857">
        <v>11023</v>
      </c>
      <c r="B857" t="str">
        <f>"SIRSI ELEONORA"</f>
        <v>SIRSI ELEONORA</v>
      </c>
      <c r="C857" s="1">
        <v>45997</v>
      </c>
      <c r="D857" t="str">
        <f t="shared" si="86"/>
        <v>Assente il 06/12/2025</v>
      </c>
      <c r="E857" t="str">
        <f t="shared" si="85"/>
        <v xml:space="preserve"> </v>
      </c>
      <c r="F857" t="s">
        <v>7</v>
      </c>
    </row>
    <row r="858" spans="1:6" x14ac:dyDescent="0.25">
      <c r="A858">
        <v>11024</v>
      </c>
      <c r="B858" t="str">
        <f>"FABBRI PAOLA"</f>
        <v>FABBRI PAOLA</v>
      </c>
      <c r="C858" s="1">
        <v>45997</v>
      </c>
      <c r="D858" t="str">
        <f t="shared" si="86"/>
        <v>Assente il 06/12/2025</v>
      </c>
      <c r="E858" t="str">
        <f t="shared" si="85"/>
        <v xml:space="preserve"> </v>
      </c>
      <c r="F858" t="s">
        <v>7</v>
      </c>
    </row>
    <row r="859" spans="1:6" x14ac:dyDescent="0.25">
      <c r="A859">
        <v>11025</v>
      </c>
      <c r="B859" t="str">
        <f>"ACQUAVIVA MARIANNA"</f>
        <v>ACQUAVIVA MARIANNA</v>
      </c>
      <c r="C859" s="1">
        <v>45997</v>
      </c>
      <c r="D859" t="str">
        <f t="shared" si="86"/>
        <v>Assente il 06/12/2025</v>
      </c>
      <c r="E859" t="str">
        <f t="shared" si="85"/>
        <v xml:space="preserve"> </v>
      </c>
      <c r="F859" t="s">
        <v>7</v>
      </c>
    </row>
    <row r="860" spans="1:6" x14ac:dyDescent="0.25">
      <c r="A860">
        <v>11030</v>
      </c>
      <c r="B860" t="str">
        <f>"CIOTOLI MARTA"</f>
        <v>CIOTOLI MARTA</v>
      </c>
      <c r="C860" s="1">
        <v>45997</v>
      </c>
      <c r="D860" t="str">
        <f t="shared" si="86"/>
        <v>Assente il 06/12/2025</v>
      </c>
      <c r="E860" t="str">
        <f t="shared" si="85"/>
        <v xml:space="preserve"> </v>
      </c>
      <c r="F860" t="s">
        <v>7</v>
      </c>
    </row>
    <row r="861" spans="1:6" x14ac:dyDescent="0.25">
      <c r="A861">
        <v>1</v>
      </c>
      <c r="B861" t="str">
        <f>"ANGIOLINI RENATO"</f>
        <v>ANGIOLINI RENATO</v>
      </c>
      <c r="C861" s="1">
        <v>45998</v>
      </c>
      <c r="D861" t="str">
        <f>"Assente il 07/12/2025"</f>
        <v>Assente il 07/12/2025</v>
      </c>
      <c r="E861" t="str">
        <f t="shared" si="85"/>
        <v xml:space="preserve"> </v>
      </c>
      <c r="F861" t="s">
        <v>7</v>
      </c>
    </row>
    <row r="862" spans="1:6" x14ac:dyDescent="0.25">
      <c r="A862">
        <v>24</v>
      </c>
      <c r="B862" t="str">
        <f>"BETTINI LORELLA"</f>
        <v>BETTINI LORELLA</v>
      </c>
      <c r="C862" s="1">
        <v>45998</v>
      </c>
      <c r="D862" t="str">
        <f>"Assente il 07/12/2025"</f>
        <v>Assente il 07/12/2025</v>
      </c>
      <c r="E862" t="str">
        <f t="shared" si="85"/>
        <v xml:space="preserve"> </v>
      </c>
      <c r="F862" t="s">
        <v>7</v>
      </c>
    </row>
    <row r="863" spans="1:6" x14ac:dyDescent="0.25">
      <c r="A863">
        <v>34</v>
      </c>
      <c r="B863" t="str">
        <f>"CAVACIOCCHI ANGELA"</f>
        <v>CAVACIOCCHI ANGELA</v>
      </c>
      <c r="C863" s="1">
        <v>45998</v>
      </c>
      <c r="D863" t="str">
        <f>"Assente il 07/12/2025"</f>
        <v>Assente il 07/12/2025</v>
      </c>
      <c r="E863" t="str">
        <f t="shared" si="85"/>
        <v xml:space="preserve"> </v>
      </c>
      <c r="F863" t="s">
        <v>7</v>
      </c>
    </row>
    <row r="864" spans="1:6" x14ac:dyDescent="0.25">
      <c r="A864">
        <v>42</v>
      </c>
      <c r="B864" t="str">
        <f>"CECCHETTI MASSIMO"</f>
        <v>CECCHETTI MASSIMO</v>
      </c>
      <c r="C864" s="1">
        <v>45998</v>
      </c>
      <c r="D864" t="str">
        <f>"Assente il 07/12/2025"</f>
        <v>Assente il 07/12/2025</v>
      </c>
      <c r="E864" t="str">
        <f t="shared" ref="E864:E895" si="87">" "</f>
        <v xml:space="preserve"> </v>
      </c>
      <c r="F864" t="s">
        <v>7</v>
      </c>
    </row>
    <row r="865" spans="1:7" x14ac:dyDescent="0.25">
      <c r="A865">
        <v>48</v>
      </c>
      <c r="B865" t="str">
        <f>"CRESCIOLI PAOLO"</f>
        <v>CRESCIOLI PAOLO</v>
      </c>
      <c r="C865" s="1">
        <v>45998</v>
      </c>
      <c r="D865" t="str">
        <f>"Assente il 07/12/2025"</f>
        <v>Assente il 07/12/2025</v>
      </c>
      <c r="E865" t="str">
        <f t="shared" si="87"/>
        <v xml:space="preserve"> </v>
      </c>
      <c r="F865" t="s">
        <v>7</v>
      </c>
    </row>
    <row r="866" spans="1:7" x14ac:dyDescent="0.25">
      <c r="A866">
        <v>49</v>
      </c>
      <c r="B866" t="str">
        <f>"CHELI SILVIA"</f>
        <v>CHELI SILVIA</v>
      </c>
      <c r="C866" s="1">
        <v>45998</v>
      </c>
      <c r="D866" t="str">
        <f>"Giorno di Riposo"</f>
        <v>Giorno di Riposo</v>
      </c>
      <c r="E866" t="str">
        <f t="shared" si="87"/>
        <v xml:space="preserve"> </v>
      </c>
      <c r="F866" t="s">
        <v>7</v>
      </c>
      <c r="G866" s="2">
        <v>0</v>
      </c>
    </row>
    <row r="867" spans="1:7" x14ac:dyDescent="0.25">
      <c r="A867">
        <v>73</v>
      </c>
      <c r="B867" t="str">
        <f>"FRANCI LUISELLA"</f>
        <v>FRANCI LUISELLA</v>
      </c>
      <c r="C867" s="1">
        <v>45998</v>
      </c>
      <c r="D867" t="str">
        <f t="shared" ref="D867:D886" si="88">"Assente il 07/12/2025"</f>
        <v>Assente il 07/12/2025</v>
      </c>
      <c r="E867" t="str">
        <f t="shared" si="87"/>
        <v xml:space="preserve"> </v>
      </c>
      <c r="F867" t="s">
        <v>7</v>
      </c>
    </row>
    <row r="868" spans="1:7" x14ac:dyDescent="0.25">
      <c r="A868">
        <v>74</v>
      </c>
      <c r="B868" t="str">
        <f>"FOCARDI LUCIA SILVIA"</f>
        <v>FOCARDI LUCIA SILVIA</v>
      </c>
      <c r="C868" s="1">
        <v>45998</v>
      </c>
      <c r="D868" t="str">
        <f t="shared" si="88"/>
        <v>Assente il 07/12/2025</v>
      </c>
      <c r="E868" t="str">
        <f t="shared" si="87"/>
        <v xml:space="preserve"> </v>
      </c>
      <c r="F868" t="s">
        <v>7</v>
      </c>
    </row>
    <row r="869" spans="1:7" x14ac:dyDescent="0.25">
      <c r="A869">
        <v>105</v>
      </c>
      <c r="B869" t="str">
        <f>"LONGHI ALESSIO"</f>
        <v>LONGHI ALESSIO</v>
      </c>
      <c r="C869" s="1">
        <v>45998</v>
      </c>
      <c r="D869" t="str">
        <f t="shared" si="88"/>
        <v>Assente il 07/12/2025</v>
      </c>
      <c r="E869" t="str">
        <f t="shared" si="87"/>
        <v xml:space="preserve"> </v>
      </c>
      <c r="F869" t="s">
        <v>7</v>
      </c>
    </row>
    <row r="870" spans="1:7" x14ac:dyDescent="0.25">
      <c r="A870">
        <v>137</v>
      </c>
      <c r="B870" t="str">
        <f>"PINZANI PILADE"</f>
        <v>PINZANI PILADE</v>
      </c>
      <c r="C870" s="1">
        <v>45998</v>
      </c>
      <c r="D870" t="str">
        <f t="shared" si="88"/>
        <v>Assente il 07/12/2025</v>
      </c>
      <c r="E870" t="str">
        <f t="shared" si="87"/>
        <v xml:space="preserve"> </v>
      </c>
      <c r="F870" t="s">
        <v>7</v>
      </c>
    </row>
    <row r="871" spans="1:7" x14ac:dyDescent="0.25">
      <c r="A871">
        <v>138</v>
      </c>
      <c r="B871" t="str">
        <f>"POGGIALI ALESSIO"</f>
        <v>POGGIALI ALESSIO</v>
      </c>
      <c r="C871" s="1">
        <v>45998</v>
      </c>
      <c r="D871" t="str">
        <f t="shared" si="88"/>
        <v>Assente il 07/12/2025</v>
      </c>
      <c r="E871" t="str">
        <f t="shared" si="87"/>
        <v xml:space="preserve"> </v>
      </c>
      <c r="F871" t="s">
        <v>7</v>
      </c>
    </row>
    <row r="872" spans="1:7" x14ac:dyDescent="0.25">
      <c r="A872">
        <v>140</v>
      </c>
      <c r="B872" t="str">
        <f>"RONDONI MANUELA"</f>
        <v>RONDONI MANUELA</v>
      </c>
      <c r="C872" s="1">
        <v>45998</v>
      </c>
      <c r="D872" t="str">
        <f t="shared" si="88"/>
        <v>Assente il 07/12/2025</v>
      </c>
      <c r="E872" t="str">
        <f t="shared" si="87"/>
        <v xml:space="preserve"> </v>
      </c>
      <c r="F872" t="s">
        <v>7</v>
      </c>
    </row>
    <row r="873" spans="1:7" x14ac:dyDescent="0.25">
      <c r="A873">
        <v>150</v>
      </c>
      <c r="B873" t="str">
        <f>"SARTI CRISTINA"</f>
        <v>SARTI CRISTINA</v>
      </c>
      <c r="C873" s="1">
        <v>45998</v>
      </c>
      <c r="D873" t="str">
        <f t="shared" si="88"/>
        <v>Assente il 07/12/2025</v>
      </c>
      <c r="E873" t="str">
        <f t="shared" si="87"/>
        <v xml:space="preserve"> </v>
      </c>
      <c r="F873" t="s">
        <v>7</v>
      </c>
    </row>
    <row r="874" spans="1:7" x14ac:dyDescent="0.25">
      <c r="A874">
        <v>164</v>
      </c>
      <c r="B874" t="str">
        <f>"TONELLI FRANCESCO"</f>
        <v>TONELLI FRANCESCO</v>
      </c>
      <c r="C874" s="1">
        <v>45998</v>
      </c>
      <c r="D874" t="str">
        <f t="shared" si="88"/>
        <v>Assente il 07/12/2025</v>
      </c>
      <c r="E874" t="str">
        <f t="shared" si="87"/>
        <v xml:space="preserve"> </v>
      </c>
      <c r="F874" t="s">
        <v>7</v>
      </c>
    </row>
    <row r="875" spans="1:7" x14ac:dyDescent="0.25">
      <c r="A875">
        <v>1178</v>
      </c>
      <c r="B875" t="str">
        <f>"SARTI SONIA"</f>
        <v>SARTI SONIA</v>
      </c>
      <c r="C875" s="1">
        <v>45998</v>
      </c>
      <c r="D875" t="str">
        <f t="shared" si="88"/>
        <v>Assente il 07/12/2025</v>
      </c>
      <c r="E875" t="str">
        <f t="shared" si="87"/>
        <v xml:space="preserve"> </v>
      </c>
      <c r="F875" t="s">
        <v>7</v>
      </c>
    </row>
    <row r="876" spans="1:7" x14ac:dyDescent="0.25">
      <c r="A876">
        <v>1345</v>
      </c>
      <c r="B876" t="str">
        <f>"CHELI ELENA"</f>
        <v>CHELI ELENA</v>
      </c>
      <c r="C876" s="1">
        <v>45998</v>
      </c>
      <c r="D876" t="str">
        <f t="shared" si="88"/>
        <v>Assente il 07/12/2025</v>
      </c>
      <c r="E876" t="str">
        <f t="shared" si="87"/>
        <v xml:space="preserve"> </v>
      </c>
      <c r="F876" t="s">
        <v>7</v>
      </c>
    </row>
    <row r="877" spans="1:7" x14ac:dyDescent="0.25">
      <c r="A877">
        <v>10023</v>
      </c>
      <c r="B877" t="str">
        <f>"FALLANI ANDREA"</f>
        <v>FALLANI ANDREA</v>
      </c>
      <c r="C877" s="1">
        <v>45998</v>
      </c>
      <c r="D877" t="str">
        <f t="shared" si="88"/>
        <v>Assente il 07/12/2025</v>
      </c>
      <c r="E877" t="str">
        <f t="shared" si="87"/>
        <v xml:space="preserve"> </v>
      </c>
      <c r="F877" t="s">
        <v>7</v>
      </c>
    </row>
    <row r="878" spans="1:7" x14ac:dyDescent="0.25">
      <c r="A878">
        <v>10024</v>
      </c>
      <c r="B878" t="str">
        <f>"AGLIETTI FILIPPO"</f>
        <v>AGLIETTI FILIPPO</v>
      </c>
      <c r="C878" s="1">
        <v>45998</v>
      </c>
      <c r="D878" t="str">
        <f t="shared" si="88"/>
        <v>Assente il 07/12/2025</v>
      </c>
      <c r="E878" t="str">
        <f t="shared" si="87"/>
        <v xml:space="preserve"> </v>
      </c>
      <c r="F878" t="s">
        <v>7</v>
      </c>
    </row>
    <row r="879" spans="1:7" x14ac:dyDescent="0.25">
      <c r="A879">
        <v>10025</v>
      </c>
      <c r="B879" t="str">
        <f>"GALGANI ILENIA"</f>
        <v>GALGANI ILENIA</v>
      </c>
      <c r="C879" s="1">
        <v>45998</v>
      </c>
      <c r="D879" t="str">
        <f t="shared" si="88"/>
        <v>Assente il 07/12/2025</v>
      </c>
      <c r="E879" t="str">
        <f t="shared" si="87"/>
        <v xml:space="preserve"> </v>
      </c>
      <c r="F879" t="s">
        <v>7</v>
      </c>
    </row>
    <row r="880" spans="1:7" x14ac:dyDescent="0.25">
      <c r="A880">
        <v>11014</v>
      </c>
      <c r="B880" t="str">
        <f>"BECATTINI MIRKO"</f>
        <v>BECATTINI MIRKO</v>
      </c>
      <c r="C880" s="1">
        <v>45998</v>
      </c>
      <c r="D880" t="str">
        <f t="shared" si="88"/>
        <v>Assente il 07/12/2025</v>
      </c>
      <c r="E880" t="str">
        <f t="shared" si="87"/>
        <v xml:space="preserve"> </v>
      </c>
      <c r="F880" t="s">
        <v>7</v>
      </c>
    </row>
    <row r="881" spans="1:7" x14ac:dyDescent="0.25">
      <c r="A881">
        <v>11016</v>
      </c>
      <c r="B881" t="str">
        <f>"BONDI ARIANNA"</f>
        <v>BONDI ARIANNA</v>
      </c>
      <c r="C881" s="1">
        <v>45998</v>
      </c>
      <c r="D881" t="str">
        <f t="shared" si="88"/>
        <v>Assente il 07/12/2025</v>
      </c>
      <c r="E881" t="str">
        <f t="shared" si="87"/>
        <v xml:space="preserve"> </v>
      </c>
      <c r="F881" t="s">
        <v>7</v>
      </c>
    </row>
    <row r="882" spans="1:7" x14ac:dyDescent="0.25">
      <c r="A882">
        <v>11022</v>
      </c>
      <c r="B882" t="str">
        <f>"CAVICCHI ANDREA"</f>
        <v>CAVICCHI ANDREA</v>
      </c>
      <c r="C882" s="1">
        <v>45998</v>
      </c>
      <c r="D882" t="str">
        <f t="shared" si="88"/>
        <v>Assente il 07/12/2025</v>
      </c>
      <c r="E882" t="str">
        <f t="shared" si="87"/>
        <v xml:space="preserve"> </v>
      </c>
      <c r="F882" t="s">
        <v>7</v>
      </c>
    </row>
    <row r="883" spans="1:7" x14ac:dyDescent="0.25">
      <c r="A883">
        <v>11023</v>
      </c>
      <c r="B883" t="str">
        <f>"SIRSI ELEONORA"</f>
        <v>SIRSI ELEONORA</v>
      </c>
      <c r="C883" s="1">
        <v>45998</v>
      </c>
      <c r="D883" t="str">
        <f t="shared" si="88"/>
        <v>Assente il 07/12/2025</v>
      </c>
      <c r="E883" t="str">
        <f t="shared" si="87"/>
        <v xml:space="preserve"> </v>
      </c>
      <c r="F883" t="s">
        <v>7</v>
      </c>
    </row>
    <row r="884" spans="1:7" x14ac:dyDescent="0.25">
      <c r="A884">
        <v>11024</v>
      </c>
      <c r="B884" t="str">
        <f>"FABBRI PAOLA"</f>
        <v>FABBRI PAOLA</v>
      </c>
      <c r="C884" s="1">
        <v>45998</v>
      </c>
      <c r="D884" t="str">
        <f t="shared" si="88"/>
        <v>Assente il 07/12/2025</v>
      </c>
      <c r="E884" t="str">
        <f t="shared" si="87"/>
        <v xml:space="preserve"> </v>
      </c>
      <c r="F884" t="s">
        <v>7</v>
      </c>
    </row>
    <row r="885" spans="1:7" x14ac:dyDescent="0.25">
      <c r="A885">
        <v>11025</v>
      </c>
      <c r="B885" t="str">
        <f>"ACQUAVIVA MARIANNA"</f>
        <v>ACQUAVIVA MARIANNA</v>
      </c>
      <c r="C885" s="1">
        <v>45998</v>
      </c>
      <c r="D885" t="str">
        <f t="shared" si="88"/>
        <v>Assente il 07/12/2025</v>
      </c>
      <c r="E885" t="str">
        <f t="shared" si="87"/>
        <v xml:space="preserve"> </v>
      </c>
      <c r="F885" t="s">
        <v>7</v>
      </c>
    </row>
    <row r="886" spans="1:7" x14ac:dyDescent="0.25">
      <c r="A886">
        <v>11030</v>
      </c>
      <c r="B886" t="str">
        <f>"CIOTOLI MARTA"</f>
        <v>CIOTOLI MARTA</v>
      </c>
      <c r="C886" s="1">
        <v>45998</v>
      </c>
      <c r="D886" t="str">
        <f t="shared" si="88"/>
        <v>Assente il 07/12/2025</v>
      </c>
      <c r="E886" t="str">
        <f t="shared" si="87"/>
        <v xml:space="preserve"> </v>
      </c>
      <c r="F886" t="s">
        <v>7</v>
      </c>
    </row>
    <row r="887" spans="1:7" x14ac:dyDescent="0.25">
      <c r="A887">
        <v>1</v>
      </c>
      <c r="B887" t="str">
        <f>"ANGIOLINI RENATO"</f>
        <v>ANGIOLINI RENATO</v>
      </c>
      <c r="C887" s="1">
        <v>45999</v>
      </c>
      <c r="D887" t="str">
        <f t="shared" ref="D887:D912" si="89">"Giorno Festivo"</f>
        <v>Giorno Festivo</v>
      </c>
      <c r="E887" t="str">
        <f t="shared" si="87"/>
        <v xml:space="preserve"> </v>
      </c>
      <c r="F887" t="s">
        <v>7</v>
      </c>
    </row>
    <row r="888" spans="1:7" x14ac:dyDescent="0.25">
      <c r="A888">
        <v>24</v>
      </c>
      <c r="B888" t="str">
        <f>"BETTINI LORELLA"</f>
        <v>BETTINI LORELLA</v>
      </c>
      <c r="C888" s="1">
        <v>45999</v>
      </c>
      <c r="D888" t="str">
        <f t="shared" si="89"/>
        <v>Giorno Festivo</v>
      </c>
      <c r="E888" t="str">
        <f t="shared" si="87"/>
        <v xml:space="preserve"> </v>
      </c>
      <c r="F888" t="s">
        <v>7</v>
      </c>
      <c r="G888" s="2">
        <v>0.25</v>
      </c>
    </row>
    <row r="889" spans="1:7" x14ac:dyDescent="0.25">
      <c r="A889">
        <v>34</v>
      </c>
      <c r="B889" t="str">
        <f>"CAVACIOCCHI ANGELA"</f>
        <v>CAVACIOCCHI ANGELA</v>
      </c>
      <c r="C889" s="1">
        <v>45999</v>
      </c>
      <c r="D889" t="str">
        <f t="shared" si="89"/>
        <v>Giorno Festivo</v>
      </c>
      <c r="E889" t="str">
        <f t="shared" si="87"/>
        <v xml:space="preserve"> </v>
      </c>
      <c r="F889" t="s">
        <v>7</v>
      </c>
    </row>
    <row r="890" spans="1:7" x14ac:dyDescent="0.25">
      <c r="A890">
        <v>42</v>
      </c>
      <c r="B890" t="str">
        <f>"CECCHETTI MASSIMO"</f>
        <v>CECCHETTI MASSIMO</v>
      </c>
      <c r="C890" s="1">
        <v>45999</v>
      </c>
      <c r="D890" t="str">
        <f t="shared" si="89"/>
        <v>Giorno Festivo</v>
      </c>
      <c r="E890" t="str">
        <f t="shared" si="87"/>
        <v xml:space="preserve"> </v>
      </c>
      <c r="F890" t="s">
        <v>7</v>
      </c>
    </row>
    <row r="891" spans="1:7" x14ac:dyDescent="0.25">
      <c r="A891">
        <v>48</v>
      </c>
      <c r="B891" t="str">
        <f>"CRESCIOLI PAOLO"</f>
        <v>CRESCIOLI PAOLO</v>
      </c>
      <c r="C891" s="1">
        <v>45999</v>
      </c>
      <c r="D891" t="str">
        <f t="shared" si="89"/>
        <v>Giorno Festivo</v>
      </c>
      <c r="E891" t="str">
        <f t="shared" si="87"/>
        <v xml:space="preserve"> </v>
      </c>
      <c r="F891" t="s">
        <v>7</v>
      </c>
      <c r="G891" s="2">
        <v>0.25</v>
      </c>
    </row>
    <row r="892" spans="1:7" x14ac:dyDescent="0.25">
      <c r="A892">
        <v>49</v>
      </c>
      <c r="B892" t="str">
        <f>"CHELI SILVIA"</f>
        <v>CHELI SILVIA</v>
      </c>
      <c r="C892" s="1">
        <v>45999</v>
      </c>
      <c r="D892" t="str">
        <f t="shared" si="89"/>
        <v>Giorno Festivo</v>
      </c>
      <c r="E892" t="str">
        <f t="shared" si="87"/>
        <v xml:space="preserve"> </v>
      </c>
      <c r="F892" t="s">
        <v>7</v>
      </c>
      <c r="G892" s="2">
        <v>0.16666666666666666</v>
      </c>
    </row>
    <row r="893" spans="1:7" x14ac:dyDescent="0.25">
      <c r="A893">
        <v>73</v>
      </c>
      <c r="B893" t="str">
        <f>"FRANCI LUISELLA"</f>
        <v>FRANCI LUISELLA</v>
      </c>
      <c r="C893" s="1">
        <v>45999</v>
      </c>
      <c r="D893" t="str">
        <f t="shared" si="89"/>
        <v>Giorno Festivo</v>
      </c>
      <c r="E893" t="str">
        <f t="shared" si="87"/>
        <v xml:space="preserve"> </v>
      </c>
      <c r="F893" t="s">
        <v>7</v>
      </c>
      <c r="G893" s="2">
        <v>0.25</v>
      </c>
    </row>
    <row r="894" spans="1:7" x14ac:dyDescent="0.25">
      <c r="A894">
        <v>74</v>
      </c>
      <c r="B894" t="str">
        <f>"FOCARDI LUCIA SILVIA"</f>
        <v>FOCARDI LUCIA SILVIA</v>
      </c>
      <c r="C894" s="1">
        <v>45999</v>
      </c>
      <c r="D894" t="str">
        <f t="shared" si="89"/>
        <v>Giorno Festivo</v>
      </c>
      <c r="E894" t="str">
        <f t="shared" si="87"/>
        <v xml:space="preserve"> </v>
      </c>
      <c r="F894" t="s">
        <v>7</v>
      </c>
    </row>
    <row r="895" spans="1:7" x14ac:dyDescent="0.25">
      <c r="A895">
        <v>105</v>
      </c>
      <c r="B895" t="str">
        <f>"LONGHI ALESSIO"</f>
        <v>LONGHI ALESSIO</v>
      </c>
      <c r="C895" s="1">
        <v>45999</v>
      </c>
      <c r="D895" t="str">
        <f t="shared" si="89"/>
        <v>Giorno Festivo</v>
      </c>
      <c r="E895" t="str">
        <f t="shared" si="87"/>
        <v xml:space="preserve"> </v>
      </c>
      <c r="F895" t="s">
        <v>7</v>
      </c>
    </row>
    <row r="896" spans="1:7" x14ac:dyDescent="0.25">
      <c r="A896">
        <v>137</v>
      </c>
      <c r="B896" t="str">
        <f>"PINZANI PILADE"</f>
        <v>PINZANI PILADE</v>
      </c>
      <c r="C896" s="1">
        <v>45999</v>
      </c>
      <c r="D896" t="str">
        <f t="shared" si="89"/>
        <v>Giorno Festivo</v>
      </c>
      <c r="E896" t="str">
        <f t="shared" ref="E896:E913" si="90">" "</f>
        <v xml:space="preserve"> </v>
      </c>
      <c r="F896" t="s">
        <v>7</v>
      </c>
      <c r="G896" s="2">
        <v>0.25</v>
      </c>
    </row>
    <row r="897" spans="1:7" x14ac:dyDescent="0.25">
      <c r="A897">
        <v>138</v>
      </c>
      <c r="B897" t="str">
        <f>"POGGIALI ALESSIO"</f>
        <v>POGGIALI ALESSIO</v>
      </c>
      <c r="C897" s="1">
        <v>45999</v>
      </c>
      <c r="D897" t="str">
        <f t="shared" si="89"/>
        <v>Giorno Festivo</v>
      </c>
      <c r="E897" t="str">
        <f t="shared" si="90"/>
        <v xml:space="preserve"> </v>
      </c>
      <c r="F897" t="s">
        <v>7</v>
      </c>
      <c r="G897" s="2">
        <v>0.25</v>
      </c>
    </row>
    <row r="898" spans="1:7" x14ac:dyDescent="0.25">
      <c r="A898">
        <v>140</v>
      </c>
      <c r="B898" t="str">
        <f>"RONDONI MANUELA"</f>
        <v>RONDONI MANUELA</v>
      </c>
      <c r="C898" s="1">
        <v>45999</v>
      </c>
      <c r="D898" t="str">
        <f t="shared" si="89"/>
        <v>Giorno Festivo</v>
      </c>
      <c r="E898" t="str">
        <f t="shared" si="90"/>
        <v xml:space="preserve"> </v>
      </c>
      <c r="F898" t="s">
        <v>7</v>
      </c>
      <c r="G898" s="2">
        <v>0.20833333333333334</v>
      </c>
    </row>
    <row r="899" spans="1:7" x14ac:dyDescent="0.25">
      <c r="A899">
        <v>150</v>
      </c>
      <c r="B899" t="str">
        <f>"SARTI CRISTINA"</f>
        <v>SARTI CRISTINA</v>
      </c>
      <c r="C899" s="1">
        <v>45999</v>
      </c>
      <c r="D899" t="str">
        <f t="shared" si="89"/>
        <v>Giorno Festivo</v>
      </c>
      <c r="E899" t="str">
        <f t="shared" si="90"/>
        <v xml:space="preserve"> </v>
      </c>
      <c r="F899" t="s">
        <v>7</v>
      </c>
    </row>
    <row r="900" spans="1:7" x14ac:dyDescent="0.25">
      <c r="A900">
        <v>164</v>
      </c>
      <c r="B900" t="str">
        <f>"TONELLI FRANCESCO"</f>
        <v>TONELLI FRANCESCO</v>
      </c>
      <c r="C900" s="1">
        <v>45999</v>
      </c>
      <c r="D900" t="str">
        <f t="shared" si="89"/>
        <v>Giorno Festivo</v>
      </c>
      <c r="E900" t="str">
        <f t="shared" si="90"/>
        <v xml:space="preserve"> </v>
      </c>
      <c r="F900" t="s">
        <v>7</v>
      </c>
      <c r="G900" s="2">
        <v>0.25</v>
      </c>
    </row>
    <row r="901" spans="1:7" x14ac:dyDescent="0.25">
      <c r="A901">
        <v>1178</v>
      </c>
      <c r="B901" t="str">
        <f>"SARTI SONIA"</f>
        <v>SARTI SONIA</v>
      </c>
      <c r="C901" s="1">
        <v>45999</v>
      </c>
      <c r="D901" t="str">
        <f t="shared" si="89"/>
        <v>Giorno Festivo</v>
      </c>
      <c r="E901" t="str">
        <f t="shared" si="90"/>
        <v xml:space="preserve"> </v>
      </c>
      <c r="F901" t="s">
        <v>7</v>
      </c>
    </row>
    <row r="902" spans="1:7" x14ac:dyDescent="0.25">
      <c r="A902">
        <v>1345</v>
      </c>
      <c r="B902" t="str">
        <f>"CHELI ELENA"</f>
        <v>CHELI ELENA</v>
      </c>
      <c r="C902" s="1">
        <v>45999</v>
      </c>
      <c r="D902" t="str">
        <f t="shared" si="89"/>
        <v>Giorno Festivo</v>
      </c>
      <c r="E902" t="str">
        <f t="shared" si="90"/>
        <v xml:space="preserve"> </v>
      </c>
      <c r="F902" t="s">
        <v>7</v>
      </c>
      <c r="G902" s="2">
        <v>0.25</v>
      </c>
    </row>
    <row r="903" spans="1:7" x14ac:dyDescent="0.25">
      <c r="A903">
        <v>10023</v>
      </c>
      <c r="B903" t="str">
        <f>"FALLANI ANDREA"</f>
        <v>FALLANI ANDREA</v>
      </c>
      <c r="C903" s="1">
        <v>45999</v>
      </c>
      <c r="D903" t="str">
        <f t="shared" si="89"/>
        <v>Giorno Festivo</v>
      </c>
      <c r="E903" t="str">
        <f t="shared" si="90"/>
        <v xml:space="preserve"> </v>
      </c>
      <c r="F903" t="s">
        <v>7</v>
      </c>
    </row>
    <row r="904" spans="1:7" x14ac:dyDescent="0.25">
      <c r="A904">
        <v>10024</v>
      </c>
      <c r="B904" t="str">
        <f>"AGLIETTI FILIPPO"</f>
        <v>AGLIETTI FILIPPO</v>
      </c>
      <c r="C904" s="1">
        <v>45999</v>
      </c>
      <c r="D904" t="str">
        <f t="shared" si="89"/>
        <v>Giorno Festivo</v>
      </c>
      <c r="E904" t="str">
        <f t="shared" si="90"/>
        <v xml:space="preserve"> </v>
      </c>
      <c r="F904" t="s">
        <v>7</v>
      </c>
    </row>
    <row r="905" spans="1:7" x14ac:dyDescent="0.25">
      <c r="A905">
        <v>10025</v>
      </c>
      <c r="B905" t="str">
        <f>"GALGANI ILENIA"</f>
        <v>GALGANI ILENIA</v>
      </c>
      <c r="C905" s="1">
        <v>45999</v>
      </c>
      <c r="D905" t="str">
        <f t="shared" si="89"/>
        <v>Giorno Festivo</v>
      </c>
      <c r="E905" t="str">
        <f t="shared" si="90"/>
        <v xml:space="preserve"> </v>
      </c>
      <c r="F905" t="s">
        <v>7</v>
      </c>
    </row>
    <row r="906" spans="1:7" x14ac:dyDescent="0.25">
      <c r="A906">
        <v>11014</v>
      </c>
      <c r="B906" t="str">
        <f>"BECATTINI MIRKO"</f>
        <v>BECATTINI MIRKO</v>
      </c>
      <c r="C906" s="1">
        <v>45999</v>
      </c>
      <c r="D906" t="str">
        <f t="shared" si="89"/>
        <v>Giorno Festivo</v>
      </c>
      <c r="E906" t="str">
        <f t="shared" si="90"/>
        <v xml:space="preserve"> </v>
      </c>
      <c r="F906" t="s">
        <v>7</v>
      </c>
    </row>
    <row r="907" spans="1:7" x14ac:dyDescent="0.25">
      <c r="A907">
        <v>11016</v>
      </c>
      <c r="B907" t="str">
        <f>"BONDI ARIANNA"</f>
        <v>BONDI ARIANNA</v>
      </c>
      <c r="C907" s="1">
        <v>45999</v>
      </c>
      <c r="D907" t="str">
        <f t="shared" si="89"/>
        <v>Giorno Festivo</v>
      </c>
      <c r="E907" t="str">
        <f t="shared" si="90"/>
        <v xml:space="preserve"> </v>
      </c>
      <c r="F907" t="s">
        <v>7</v>
      </c>
    </row>
    <row r="908" spans="1:7" x14ac:dyDescent="0.25">
      <c r="A908">
        <v>11022</v>
      </c>
      <c r="B908" t="str">
        <f>"CAVICCHI ANDREA"</f>
        <v>CAVICCHI ANDREA</v>
      </c>
      <c r="C908" s="1">
        <v>45999</v>
      </c>
      <c r="D908" t="str">
        <f t="shared" si="89"/>
        <v>Giorno Festivo</v>
      </c>
      <c r="E908" t="str">
        <f t="shared" si="90"/>
        <v xml:space="preserve"> </v>
      </c>
      <c r="F908" t="s">
        <v>7</v>
      </c>
    </row>
    <row r="909" spans="1:7" x14ac:dyDescent="0.25">
      <c r="A909">
        <v>11023</v>
      </c>
      <c r="B909" t="str">
        <f>"SIRSI ELEONORA"</f>
        <v>SIRSI ELEONORA</v>
      </c>
      <c r="C909" s="1">
        <v>45999</v>
      </c>
      <c r="D909" t="str">
        <f t="shared" si="89"/>
        <v>Giorno Festivo</v>
      </c>
      <c r="E909" t="str">
        <f t="shared" si="90"/>
        <v xml:space="preserve"> </v>
      </c>
      <c r="F909" t="s">
        <v>7</v>
      </c>
    </row>
    <row r="910" spans="1:7" x14ac:dyDescent="0.25">
      <c r="A910">
        <v>11024</v>
      </c>
      <c r="B910" t="str">
        <f>"FABBRI PAOLA"</f>
        <v>FABBRI PAOLA</v>
      </c>
      <c r="C910" s="1">
        <v>45999</v>
      </c>
      <c r="D910" t="str">
        <f t="shared" si="89"/>
        <v>Giorno Festivo</v>
      </c>
      <c r="E910" t="str">
        <f t="shared" si="90"/>
        <v xml:space="preserve"> </v>
      </c>
      <c r="F910" t="s">
        <v>7</v>
      </c>
    </row>
    <row r="911" spans="1:7" x14ac:dyDescent="0.25">
      <c r="A911">
        <v>11025</v>
      </c>
      <c r="B911" t="str">
        <f>"ACQUAVIVA MARIANNA"</f>
        <v>ACQUAVIVA MARIANNA</v>
      </c>
      <c r="C911" s="1">
        <v>45999</v>
      </c>
      <c r="D911" t="str">
        <f t="shared" si="89"/>
        <v>Giorno Festivo</v>
      </c>
      <c r="E911" t="str">
        <f t="shared" si="90"/>
        <v xml:space="preserve"> </v>
      </c>
      <c r="F911" t="s">
        <v>7</v>
      </c>
    </row>
    <row r="912" spans="1:7" x14ac:dyDescent="0.25">
      <c r="A912">
        <v>11030</v>
      </c>
      <c r="B912" t="str">
        <f>"CIOTOLI MARTA"</f>
        <v>CIOTOLI MARTA</v>
      </c>
      <c r="C912" s="1">
        <v>45999</v>
      </c>
      <c r="D912" t="str">
        <f t="shared" si="89"/>
        <v>Giorno Festivo</v>
      </c>
      <c r="E912" t="str">
        <f t="shared" si="90"/>
        <v xml:space="preserve"> </v>
      </c>
      <c r="F912" t="s">
        <v>7</v>
      </c>
    </row>
    <row r="913" spans="1:7" x14ac:dyDescent="0.25">
      <c r="A913">
        <v>1</v>
      </c>
      <c r="B913" t="str">
        <f>"ANGIOLINI RENATO"</f>
        <v>ANGIOLINI RENATO</v>
      </c>
      <c r="C913" s="1">
        <v>46000</v>
      </c>
      <c r="D913" t="str">
        <f t="shared" ref="D913:D921" si="91">"Assente il 09/12/2025"</f>
        <v>Assente il 09/12/2025</v>
      </c>
      <c r="E913" t="str">
        <f t="shared" si="90"/>
        <v xml:space="preserve"> </v>
      </c>
      <c r="F913" t="s">
        <v>7</v>
      </c>
      <c r="G913" s="2">
        <v>0.375</v>
      </c>
    </row>
    <row r="914" spans="1:7" x14ac:dyDescent="0.25">
      <c r="A914">
        <v>34</v>
      </c>
      <c r="B914" t="str">
        <f>"CAVACIOCCHI ANGELA"</f>
        <v>CAVACIOCCHI ANGELA</v>
      </c>
      <c r="C914" s="1">
        <v>46000</v>
      </c>
      <c r="D914" t="str">
        <f t="shared" si="91"/>
        <v>Assente il 09/12/2025</v>
      </c>
      <c r="E914" t="str">
        <f>"1000 FERIE"</f>
        <v>1000 FERIE</v>
      </c>
      <c r="F914" t="s">
        <v>7</v>
      </c>
      <c r="G914" s="2">
        <v>0.375</v>
      </c>
    </row>
    <row r="915" spans="1:7" x14ac:dyDescent="0.25">
      <c r="A915">
        <v>73</v>
      </c>
      <c r="B915" t="str">
        <f>"FRANCI LUISELLA"</f>
        <v>FRANCI LUISELLA</v>
      </c>
      <c r="C915" s="1">
        <v>46000</v>
      </c>
      <c r="D915" t="str">
        <f t="shared" si="91"/>
        <v>Assente il 09/12/2025</v>
      </c>
      <c r="E915" t="str">
        <f>" "</f>
        <v xml:space="preserve"> </v>
      </c>
      <c r="F915" t="s">
        <v>7</v>
      </c>
      <c r="G915" s="2">
        <v>0.25</v>
      </c>
    </row>
    <row r="916" spans="1:7" x14ac:dyDescent="0.25">
      <c r="A916">
        <v>150</v>
      </c>
      <c r="B916" t="str">
        <f>"SARTI CRISTINA"</f>
        <v>SARTI CRISTINA</v>
      </c>
      <c r="C916" s="1">
        <v>46000</v>
      </c>
      <c r="D916" t="str">
        <f t="shared" si="91"/>
        <v>Assente il 09/12/2025</v>
      </c>
      <c r="E916" t="str">
        <f>" "</f>
        <v xml:space="preserve"> </v>
      </c>
      <c r="F916" t="s">
        <v>7</v>
      </c>
      <c r="G916" s="2">
        <v>0.375</v>
      </c>
    </row>
    <row r="917" spans="1:7" x14ac:dyDescent="0.25">
      <c r="A917">
        <v>10023</v>
      </c>
      <c r="B917" t="str">
        <f>"FALLANI ANDREA"</f>
        <v>FALLANI ANDREA</v>
      </c>
      <c r="C917" s="1">
        <v>46000</v>
      </c>
      <c r="D917" t="str">
        <f t="shared" si="91"/>
        <v>Assente il 09/12/2025</v>
      </c>
      <c r="E917" t="str">
        <f>" "</f>
        <v xml:space="preserve"> </v>
      </c>
      <c r="F917" t="s">
        <v>7</v>
      </c>
      <c r="G917" s="2">
        <v>0.375</v>
      </c>
    </row>
    <row r="918" spans="1:7" x14ac:dyDescent="0.25">
      <c r="A918">
        <v>10024</v>
      </c>
      <c r="B918" t="str">
        <f>"AGLIETTI FILIPPO"</f>
        <v>AGLIETTI FILIPPO</v>
      </c>
      <c r="C918" s="1">
        <v>46000</v>
      </c>
      <c r="D918" t="str">
        <f t="shared" si="91"/>
        <v>Assente il 09/12/2025</v>
      </c>
      <c r="E918" t="str">
        <f>"1000 FERIE"</f>
        <v>1000 FERIE</v>
      </c>
      <c r="F918" t="s">
        <v>7</v>
      </c>
      <c r="G918" s="2">
        <v>0.375</v>
      </c>
    </row>
    <row r="919" spans="1:7" x14ac:dyDescent="0.25">
      <c r="A919">
        <v>11016</v>
      </c>
      <c r="B919" t="str">
        <f>"BONDI ARIANNA"</f>
        <v>BONDI ARIANNA</v>
      </c>
      <c r="C919" s="1">
        <v>46000</v>
      </c>
      <c r="D919" t="str">
        <f t="shared" si="91"/>
        <v>Assente il 09/12/2025</v>
      </c>
      <c r="E919" t="str">
        <f>"1000 FERIE"</f>
        <v>1000 FERIE</v>
      </c>
      <c r="F919" t="s">
        <v>7</v>
      </c>
      <c r="G919" s="2">
        <v>0.375</v>
      </c>
    </row>
    <row r="920" spans="1:7" x14ac:dyDescent="0.25">
      <c r="A920">
        <v>11022</v>
      </c>
      <c r="B920" t="str">
        <f>"CAVICCHI ANDREA"</f>
        <v>CAVICCHI ANDREA</v>
      </c>
      <c r="C920" s="1">
        <v>46000</v>
      </c>
      <c r="D920" t="str">
        <f t="shared" si="91"/>
        <v>Assente il 09/12/2025</v>
      </c>
      <c r="E920" t="str">
        <f>" "</f>
        <v xml:space="preserve"> </v>
      </c>
      <c r="F920" t="s">
        <v>7</v>
      </c>
      <c r="G920" s="2">
        <v>0.375</v>
      </c>
    </row>
    <row r="921" spans="1:7" x14ac:dyDescent="0.25">
      <c r="A921">
        <v>11023</v>
      </c>
      <c r="B921" t="str">
        <f>"SIRSI ELEONORA"</f>
        <v>SIRSI ELEONORA</v>
      </c>
      <c r="C921" s="1">
        <v>46000</v>
      </c>
      <c r="D921" t="str">
        <f t="shared" si="91"/>
        <v>Assente il 09/12/2025</v>
      </c>
      <c r="E921" t="str">
        <f>" "</f>
        <v xml:space="preserve"> </v>
      </c>
      <c r="F921" t="s">
        <v>7</v>
      </c>
      <c r="G921" s="2">
        <v>0.375</v>
      </c>
    </row>
    <row r="922" spans="1:7" x14ac:dyDescent="0.25">
      <c r="A922">
        <v>1</v>
      </c>
      <c r="B922" t="str">
        <f>"ANGIOLINI RENATO"</f>
        <v>ANGIOLINI RENATO</v>
      </c>
      <c r="C922" s="1">
        <v>46001</v>
      </c>
      <c r="D922" t="str">
        <f t="shared" ref="D922:D929" si="92">"Assente il 10/12/2025"</f>
        <v>Assente il 10/12/2025</v>
      </c>
      <c r="E922" t="str">
        <f>" "</f>
        <v xml:space="preserve"> </v>
      </c>
      <c r="F922" t="s">
        <v>7</v>
      </c>
      <c r="G922" s="2">
        <v>0.25</v>
      </c>
    </row>
    <row r="923" spans="1:7" x14ac:dyDescent="0.25">
      <c r="A923">
        <v>24</v>
      </c>
      <c r="B923" t="str">
        <f>"BETTINI LORELLA"</f>
        <v>BETTINI LORELLA</v>
      </c>
      <c r="C923" s="1">
        <v>46001</v>
      </c>
      <c r="D923" t="str">
        <f t="shared" si="92"/>
        <v>Assente il 10/12/2025</v>
      </c>
      <c r="E923" t="str">
        <f>"1000 FERIE"</f>
        <v>1000 FERIE</v>
      </c>
      <c r="F923" t="s">
        <v>7</v>
      </c>
      <c r="G923" s="2">
        <v>0.25</v>
      </c>
    </row>
    <row r="924" spans="1:7" x14ac:dyDescent="0.25">
      <c r="A924">
        <v>73</v>
      </c>
      <c r="B924" t="str">
        <f>"FRANCI LUISELLA"</f>
        <v>FRANCI LUISELLA</v>
      </c>
      <c r="C924" s="1">
        <v>46001</v>
      </c>
      <c r="D924" t="str">
        <f t="shared" si="92"/>
        <v>Assente il 10/12/2025</v>
      </c>
      <c r="E924" t="str">
        <f>" "</f>
        <v xml:space="preserve"> </v>
      </c>
      <c r="F924" t="s">
        <v>7</v>
      </c>
      <c r="G924" s="2">
        <v>0.25</v>
      </c>
    </row>
    <row r="925" spans="1:7" x14ac:dyDescent="0.25">
      <c r="A925">
        <v>150</v>
      </c>
      <c r="B925" t="str">
        <f>"SARTI CRISTINA"</f>
        <v>SARTI CRISTINA</v>
      </c>
      <c r="C925" s="1">
        <v>46001</v>
      </c>
      <c r="D925" t="str">
        <f t="shared" si="92"/>
        <v>Assente il 10/12/2025</v>
      </c>
      <c r="E925" t="str">
        <f>" "</f>
        <v xml:space="preserve"> </v>
      </c>
      <c r="F925" t="s">
        <v>7</v>
      </c>
      <c r="G925" s="2">
        <v>0.25</v>
      </c>
    </row>
    <row r="926" spans="1:7" x14ac:dyDescent="0.25">
      <c r="A926">
        <v>10023</v>
      </c>
      <c r="B926" t="str">
        <f>"FALLANI ANDREA"</f>
        <v>FALLANI ANDREA</v>
      </c>
      <c r="C926" s="1">
        <v>46001</v>
      </c>
      <c r="D926" t="str">
        <f t="shared" si="92"/>
        <v>Assente il 10/12/2025</v>
      </c>
      <c r="E926" t="str">
        <f>" "</f>
        <v xml:space="preserve"> </v>
      </c>
      <c r="F926" t="s">
        <v>7</v>
      </c>
      <c r="G926" s="2">
        <v>0.25</v>
      </c>
    </row>
    <row r="927" spans="1:7" x14ac:dyDescent="0.25">
      <c r="A927">
        <v>10025</v>
      </c>
      <c r="B927" t="str">
        <f>"GALGANI ILENIA"</f>
        <v>GALGANI ILENIA</v>
      </c>
      <c r="C927" s="1">
        <v>46001</v>
      </c>
      <c r="D927" t="str">
        <f t="shared" si="92"/>
        <v>Assente il 10/12/2025</v>
      </c>
      <c r="E927" t="str">
        <f>"3003 PERM. RETRIBUITO ESAMI CONCORSI (8 GG)"</f>
        <v>3003 PERM. RETRIBUITO ESAMI CONCORSI (8 GG)</v>
      </c>
      <c r="F927" t="s">
        <v>7</v>
      </c>
      <c r="G927" s="2">
        <v>0.25</v>
      </c>
    </row>
    <row r="928" spans="1:7" x14ac:dyDescent="0.25">
      <c r="A928">
        <v>11022</v>
      </c>
      <c r="B928" t="str">
        <f>"CAVICCHI ANDREA"</f>
        <v>CAVICCHI ANDREA</v>
      </c>
      <c r="C928" s="1">
        <v>46001</v>
      </c>
      <c r="D928" t="str">
        <f t="shared" si="92"/>
        <v>Assente il 10/12/2025</v>
      </c>
      <c r="E928" t="str">
        <f>" "</f>
        <v xml:space="preserve"> </v>
      </c>
      <c r="F928" t="s">
        <v>7</v>
      </c>
      <c r="G928" s="2">
        <v>0.25</v>
      </c>
    </row>
    <row r="929" spans="1:7" x14ac:dyDescent="0.25">
      <c r="A929">
        <v>11023</v>
      </c>
      <c r="B929" t="str">
        <f>"SIRSI ELEONORA"</f>
        <v>SIRSI ELEONORA</v>
      </c>
      <c r="C929" s="1">
        <v>46001</v>
      </c>
      <c r="D929" t="str">
        <f t="shared" si="92"/>
        <v>Assente il 10/12/2025</v>
      </c>
      <c r="E929" t="str">
        <f>" "</f>
        <v xml:space="preserve"> </v>
      </c>
      <c r="F929" t="s">
        <v>7</v>
      </c>
      <c r="G929" s="2">
        <v>0.25</v>
      </c>
    </row>
    <row r="930" spans="1:7" x14ac:dyDescent="0.25">
      <c r="A930">
        <v>1</v>
      </c>
      <c r="B930" t="str">
        <f>"ANGIOLINI RENATO"</f>
        <v>ANGIOLINI RENATO</v>
      </c>
      <c r="C930" s="1">
        <v>46002</v>
      </c>
      <c r="D930" t="str">
        <f>"Assente il 11/12/2025"</f>
        <v>Assente il 11/12/2025</v>
      </c>
      <c r="E930" t="str">
        <f>" "</f>
        <v xml:space="preserve"> </v>
      </c>
      <c r="F930" t="s">
        <v>7</v>
      </c>
      <c r="G930" s="2">
        <v>0.375</v>
      </c>
    </row>
    <row r="931" spans="1:7" x14ac:dyDescent="0.25">
      <c r="A931">
        <v>24</v>
      </c>
      <c r="B931" t="str">
        <f>"BETTINI LORELLA"</f>
        <v>BETTINI LORELLA</v>
      </c>
      <c r="C931" s="1">
        <v>46002</v>
      </c>
      <c r="D931" t="str">
        <f>"Assente dal 11/12/2025 al 12/12/2025"</f>
        <v>Assente dal 11/12/2025 al 12/12/2025</v>
      </c>
      <c r="E931" t="str">
        <f>"1000 FERIE"</f>
        <v>1000 FERIE</v>
      </c>
      <c r="F931" t="s">
        <v>7</v>
      </c>
      <c r="G931" s="2">
        <v>0.375</v>
      </c>
    </row>
    <row r="932" spans="1:7" x14ac:dyDescent="0.25">
      <c r="A932">
        <v>73</v>
      </c>
      <c r="B932" t="str">
        <f>"FRANCI LUISELLA"</f>
        <v>FRANCI LUISELLA</v>
      </c>
      <c r="C932" s="1">
        <v>46002</v>
      </c>
      <c r="D932" t="str">
        <f>"Assente il 11/12/2025"</f>
        <v>Assente il 11/12/2025</v>
      </c>
      <c r="E932" t="str">
        <f t="shared" ref="E932:E942" si="93">" "</f>
        <v xml:space="preserve"> </v>
      </c>
      <c r="F932" t="s">
        <v>7</v>
      </c>
      <c r="G932" s="2">
        <v>0.25</v>
      </c>
    </row>
    <row r="933" spans="1:7" x14ac:dyDescent="0.25">
      <c r="A933">
        <v>150</v>
      </c>
      <c r="B933" t="str">
        <f>"SARTI CRISTINA"</f>
        <v>SARTI CRISTINA</v>
      </c>
      <c r="C933" s="1">
        <v>46002</v>
      </c>
      <c r="D933" t="str">
        <f>"Assente il 11/12/2025"</f>
        <v>Assente il 11/12/2025</v>
      </c>
      <c r="E933" t="str">
        <f t="shared" si="93"/>
        <v xml:space="preserve"> </v>
      </c>
      <c r="F933" t="s">
        <v>7</v>
      </c>
      <c r="G933" s="2">
        <v>0.375</v>
      </c>
    </row>
    <row r="934" spans="1:7" x14ac:dyDescent="0.25">
      <c r="A934">
        <v>10023</v>
      </c>
      <c r="B934" t="str">
        <f>"FALLANI ANDREA"</f>
        <v>FALLANI ANDREA</v>
      </c>
      <c r="C934" s="1">
        <v>46002</v>
      </c>
      <c r="D934" t="str">
        <f>"Assente il 11/12/2025"</f>
        <v>Assente il 11/12/2025</v>
      </c>
      <c r="E934" t="str">
        <f t="shared" si="93"/>
        <v xml:space="preserve"> </v>
      </c>
      <c r="F934" t="s">
        <v>7</v>
      </c>
      <c r="G934" s="2">
        <v>0.375</v>
      </c>
    </row>
    <row r="935" spans="1:7" x14ac:dyDescent="0.25">
      <c r="A935">
        <v>11022</v>
      </c>
      <c r="B935" t="str">
        <f>"CAVICCHI ANDREA"</f>
        <v>CAVICCHI ANDREA</v>
      </c>
      <c r="C935" s="1">
        <v>46002</v>
      </c>
      <c r="D935" t="str">
        <f>"Assente il 11/12/2025"</f>
        <v>Assente il 11/12/2025</v>
      </c>
      <c r="E935" t="str">
        <f t="shared" si="93"/>
        <v xml:space="preserve"> </v>
      </c>
      <c r="F935" t="s">
        <v>7</v>
      </c>
      <c r="G935" s="2">
        <v>0.375</v>
      </c>
    </row>
    <row r="936" spans="1:7" x14ac:dyDescent="0.25">
      <c r="A936">
        <v>11023</v>
      </c>
      <c r="B936" t="str">
        <f>"SIRSI ELEONORA"</f>
        <v>SIRSI ELEONORA</v>
      </c>
      <c r="C936" s="1">
        <v>46002</v>
      </c>
      <c r="D936" t="str">
        <f>"Assente il 11/12/2025"</f>
        <v>Assente il 11/12/2025</v>
      </c>
      <c r="E936" t="str">
        <f t="shared" si="93"/>
        <v xml:space="preserve"> </v>
      </c>
      <c r="F936" t="s">
        <v>7</v>
      </c>
      <c r="G936" s="2">
        <v>0.375</v>
      </c>
    </row>
    <row r="937" spans="1:7" x14ac:dyDescent="0.25">
      <c r="A937">
        <v>1</v>
      </c>
      <c r="B937" t="str">
        <f>"ANGIOLINI RENATO"</f>
        <v>ANGIOLINI RENATO</v>
      </c>
      <c r="C937" s="1">
        <v>46003</v>
      </c>
      <c r="D937" t="str">
        <f t="shared" ref="D937:D943" si="94">"Assente il 12/12/2025"</f>
        <v>Assente il 12/12/2025</v>
      </c>
      <c r="E937" t="str">
        <f t="shared" si="93"/>
        <v xml:space="preserve"> </v>
      </c>
      <c r="F937" t="s">
        <v>7</v>
      </c>
      <c r="G937" s="2">
        <v>0.25</v>
      </c>
    </row>
    <row r="938" spans="1:7" x14ac:dyDescent="0.25">
      <c r="A938">
        <v>73</v>
      </c>
      <c r="B938" t="str">
        <f>"FRANCI LUISELLA"</f>
        <v>FRANCI LUISELLA</v>
      </c>
      <c r="C938" s="1">
        <v>46003</v>
      </c>
      <c r="D938" t="str">
        <f t="shared" si="94"/>
        <v>Assente il 12/12/2025</v>
      </c>
      <c r="E938" t="str">
        <f t="shared" si="93"/>
        <v xml:space="preserve"> </v>
      </c>
      <c r="F938" t="s">
        <v>7</v>
      </c>
      <c r="G938" s="2">
        <v>0.25</v>
      </c>
    </row>
    <row r="939" spans="1:7" x14ac:dyDescent="0.25">
      <c r="A939">
        <v>150</v>
      </c>
      <c r="B939" t="str">
        <f>"SARTI CRISTINA"</f>
        <v>SARTI CRISTINA</v>
      </c>
      <c r="C939" s="1">
        <v>46003</v>
      </c>
      <c r="D939" t="str">
        <f t="shared" si="94"/>
        <v>Assente il 12/12/2025</v>
      </c>
      <c r="E939" t="str">
        <f t="shared" si="93"/>
        <v xml:space="preserve"> </v>
      </c>
      <c r="F939" t="s">
        <v>7</v>
      </c>
      <c r="G939" s="2">
        <v>0.25</v>
      </c>
    </row>
    <row r="940" spans="1:7" x14ac:dyDescent="0.25">
      <c r="A940">
        <v>10023</v>
      </c>
      <c r="B940" t="str">
        <f>"FALLANI ANDREA"</f>
        <v>FALLANI ANDREA</v>
      </c>
      <c r="C940" s="1">
        <v>46003</v>
      </c>
      <c r="D940" t="str">
        <f t="shared" si="94"/>
        <v>Assente il 12/12/2025</v>
      </c>
      <c r="E940" t="str">
        <f t="shared" si="93"/>
        <v xml:space="preserve"> </v>
      </c>
      <c r="F940" t="s">
        <v>7</v>
      </c>
      <c r="G940" s="2">
        <v>0.25</v>
      </c>
    </row>
    <row r="941" spans="1:7" x14ac:dyDescent="0.25">
      <c r="A941">
        <v>11022</v>
      </c>
      <c r="B941" t="str">
        <f>"CAVICCHI ANDREA"</f>
        <v>CAVICCHI ANDREA</v>
      </c>
      <c r="C941" s="1">
        <v>46003</v>
      </c>
      <c r="D941" t="str">
        <f t="shared" si="94"/>
        <v>Assente il 12/12/2025</v>
      </c>
      <c r="E941" t="str">
        <f t="shared" si="93"/>
        <v xml:space="preserve"> </v>
      </c>
      <c r="F941" t="s">
        <v>7</v>
      </c>
      <c r="G941" s="2">
        <v>0.25</v>
      </c>
    </row>
    <row r="942" spans="1:7" x14ac:dyDescent="0.25">
      <c r="A942">
        <v>11023</v>
      </c>
      <c r="B942" t="str">
        <f>"SIRSI ELEONORA"</f>
        <v>SIRSI ELEONORA</v>
      </c>
      <c r="C942" s="1">
        <v>46003</v>
      </c>
      <c r="D942" t="str">
        <f t="shared" si="94"/>
        <v>Assente il 12/12/2025</v>
      </c>
      <c r="E942" t="str">
        <f t="shared" si="93"/>
        <v xml:space="preserve"> </v>
      </c>
      <c r="F942" t="s">
        <v>7</v>
      </c>
      <c r="G942" s="2">
        <v>0.25</v>
      </c>
    </row>
    <row r="943" spans="1:7" x14ac:dyDescent="0.25">
      <c r="A943">
        <v>11025</v>
      </c>
      <c r="B943" t="str">
        <f>"ACQUAVIVA MARIANNA"</f>
        <v>ACQUAVIVA MARIANNA</v>
      </c>
      <c r="C943" s="1">
        <v>46003</v>
      </c>
      <c r="D943" t="str">
        <f t="shared" si="94"/>
        <v>Assente il 12/12/2025</v>
      </c>
      <c r="E943" t="str">
        <f>"4012 SCIOPERO A GG"</f>
        <v>4012 SCIOPERO A GG</v>
      </c>
      <c r="F943" t="s">
        <v>7</v>
      </c>
      <c r="G943" s="2">
        <v>0.25</v>
      </c>
    </row>
    <row r="944" spans="1:7" x14ac:dyDescent="0.25">
      <c r="A944">
        <v>1</v>
      </c>
      <c r="B944" t="str">
        <f>"ANGIOLINI RENATO"</f>
        <v>ANGIOLINI RENATO</v>
      </c>
      <c r="C944" s="1">
        <v>46004</v>
      </c>
      <c r="D944" t="str">
        <f>"Assente il 13/12/2025"</f>
        <v>Assente il 13/12/2025</v>
      </c>
      <c r="E944" t="str">
        <f t="shared" ref="E944:E975" si="95">" "</f>
        <v xml:space="preserve"> </v>
      </c>
      <c r="F944" t="s">
        <v>7</v>
      </c>
    </row>
    <row r="945" spans="1:7" x14ac:dyDescent="0.25">
      <c r="A945">
        <v>24</v>
      </c>
      <c r="B945" t="str">
        <f>"BETTINI LORELLA"</f>
        <v>BETTINI LORELLA</v>
      </c>
      <c r="C945" s="1">
        <v>46004</v>
      </c>
      <c r="D945" t="str">
        <f>"Assente il 13/12/2025"</f>
        <v>Assente il 13/12/2025</v>
      </c>
      <c r="E945" t="str">
        <f t="shared" si="95"/>
        <v xml:space="preserve"> </v>
      </c>
      <c r="F945" t="s">
        <v>7</v>
      </c>
    </row>
    <row r="946" spans="1:7" x14ac:dyDescent="0.25">
      <c r="A946">
        <v>34</v>
      </c>
      <c r="B946" t="str">
        <f>"CAVACIOCCHI ANGELA"</f>
        <v>CAVACIOCCHI ANGELA</v>
      </c>
      <c r="C946" s="1">
        <v>46004</v>
      </c>
      <c r="D946" t="str">
        <f>"Assente il 13/12/2025"</f>
        <v>Assente il 13/12/2025</v>
      </c>
      <c r="E946" t="str">
        <f t="shared" si="95"/>
        <v xml:space="preserve"> </v>
      </c>
      <c r="F946" t="s">
        <v>7</v>
      </c>
    </row>
    <row r="947" spans="1:7" x14ac:dyDescent="0.25">
      <c r="A947">
        <v>42</v>
      </c>
      <c r="B947" t="str">
        <f>"CECCHETTI MASSIMO"</f>
        <v>CECCHETTI MASSIMO</v>
      </c>
      <c r="C947" s="1">
        <v>46004</v>
      </c>
      <c r="D947" t="str">
        <f>"Assente il 13/12/2025"</f>
        <v>Assente il 13/12/2025</v>
      </c>
      <c r="E947" t="str">
        <f t="shared" si="95"/>
        <v xml:space="preserve"> </v>
      </c>
      <c r="F947" t="s">
        <v>7</v>
      </c>
    </row>
    <row r="948" spans="1:7" x14ac:dyDescent="0.25">
      <c r="A948">
        <v>43</v>
      </c>
      <c r="B948" t="str">
        <f>"CECCHERINI SIMONA"</f>
        <v>CECCHERINI SIMONA</v>
      </c>
      <c r="C948" s="1">
        <v>46004</v>
      </c>
      <c r="D948" t="str">
        <f>"Assente il 13/12/2025"</f>
        <v>Assente il 13/12/2025</v>
      </c>
      <c r="E948" t="str">
        <f t="shared" si="95"/>
        <v xml:space="preserve"> </v>
      </c>
      <c r="F948" t="s">
        <v>7</v>
      </c>
    </row>
    <row r="949" spans="1:7" x14ac:dyDescent="0.25">
      <c r="A949">
        <v>49</v>
      </c>
      <c r="B949" t="str">
        <f>"CHELI SILVIA"</f>
        <v>CHELI SILVIA</v>
      </c>
      <c r="C949" s="1">
        <v>46004</v>
      </c>
      <c r="D949" t="str">
        <f>"Giorno di Riposo"</f>
        <v>Giorno di Riposo</v>
      </c>
      <c r="E949" t="str">
        <f t="shared" si="95"/>
        <v xml:space="preserve"> </v>
      </c>
      <c r="F949" t="s">
        <v>7</v>
      </c>
      <c r="G949" s="2">
        <v>0</v>
      </c>
    </row>
    <row r="950" spans="1:7" x14ac:dyDescent="0.25">
      <c r="A950">
        <v>73</v>
      </c>
      <c r="B950" t="str">
        <f>"FRANCI LUISELLA"</f>
        <v>FRANCI LUISELLA</v>
      </c>
      <c r="C950" s="1">
        <v>46004</v>
      </c>
      <c r="D950" t="str">
        <f t="shared" ref="D950:D969" si="96">"Assente il 13/12/2025"</f>
        <v>Assente il 13/12/2025</v>
      </c>
      <c r="E950" t="str">
        <f t="shared" si="95"/>
        <v xml:space="preserve"> </v>
      </c>
      <c r="F950" t="s">
        <v>7</v>
      </c>
    </row>
    <row r="951" spans="1:7" x14ac:dyDescent="0.25">
      <c r="A951">
        <v>74</v>
      </c>
      <c r="B951" t="str">
        <f>"FOCARDI LUCIA SILVIA"</f>
        <v>FOCARDI LUCIA SILVIA</v>
      </c>
      <c r="C951" s="1">
        <v>46004</v>
      </c>
      <c r="D951" t="str">
        <f t="shared" si="96"/>
        <v>Assente il 13/12/2025</v>
      </c>
      <c r="E951" t="str">
        <f t="shared" si="95"/>
        <v xml:space="preserve"> </v>
      </c>
      <c r="F951" t="s">
        <v>7</v>
      </c>
    </row>
    <row r="952" spans="1:7" x14ac:dyDescent="0.25">
      <c r="A952">
        <v>105</v>
      </c>
      <c r="B952" t="str">
        <f>"LONGHI ALESSIO"</f>
        <v>LONGHI ALESSIO</v>
      </c>
      <c r="C952" s="1">
        <v>46004</v>
      </c>
      <c r="D952" t="str">
        <f t="shared" si="96"/>
        <v>Assente il 13/12/2025</v>
      </c>
      <c r="E952" t="str">
        <f t="shared" si="95"/>
        <v xml:space="preserve"> </v>
      </c>
      <c r="F952" t="s">
        <v>7</v>
      </c>
    </row>
    <row r="953" spans="1:7" x14ac:dyDescent="0.25">
      <c r="A953">
        <v>137</v>
      </c>
      <c r="B953" t="str">
        <f>"PINZANI PILADE"</f>
        <v>PINZANI PILADE</v>
      </c>
      <c r="C953" s="1">
        <v>46004</v>
      </c>
      <c r="D953" t="str">
        <f t="shared" si="96"/>
        <v>Assente il 13/12/2025</v>
      </c>
      <c r="E953" t="str">
        <f t="shared" si="95"/>
        <v xml:space="preserve"> </v>
      </c>
      <c r="F953" t="s">
        <v>7</v>
      </c>
    </row>
    <row r="954" spans="1:7" x14ac:dyDescent="0.25">
      <c r="A954">
        <v>138</v>
      </c>
      <c r="B954" t="str">
        <f>"POGGIALI ALESSIO"</f>
        <v>POGGIALI ALESSIO</v>
      </c>
      <c r="C954" s="1">
        <v>46004</v>
      </c>
      <c r="D954" t="str">
        <f t="shared" si="96"/>
        <v>Assente il 13/12/2025</v>
      </c>
      <c r="E954" t="str">
        <f t="shared" si="95"/>
        <v xml:space="preserve"> </v>
      </c>
      <c r="F954" t="s">
        <v>7</v>
      </c>
    </row>
    <row r="955" spans="1:7" x14ac:dyDescent="0.25">
      <c r="A955">
        <v>140</v>
      </c>
      <c r="B955" t="str">
        <f>"RONDONI MANUELA"</f>
        <v>RONDONI MANUELA</v>
      </c>
      <c r="C955" s="1">
        <v>46004</v>
      </c>
      <c r="D955" t="str">
        <f t="shared" si="96"/>
        <v>Assente il 13/12/2025</v>
      </c>
      <c r="E955" t="str">
        <f t="shared" si="95"/>
        <v xml:space="preserve"> </v>
      </c>
      <c r="F955" t="s">
        <v>7</v>
      </c>
    </row>
    <row r="956" spans="1:7" x14ac:dyDescent="0.25">
      <c r="A956">
        <v>150</v>
      </c>
      <c r="B956" t="str">
        <f>"SARTI CRISTINA"</f>
        <v>SARTI CRISTINA</v>
      </c>
      <c r="C956" s="1">
        <v>46004</v>
      </c>
      <c r="D956" t="str">
        <f t="shared" si="96"/>
        <v>Assente il 13/12/2025</v>
      </c>
      <c r="E956" t="str">
        <f t="shared" si="95"/>
        <v xml:space="preserve"> </v>
      </c>
      <c r="F956" t="s">
        <v>7</v>
      </c>
    </row>
    <row r="957" spans="1:7" x14ac:dyDescent="0.25">
      <c r="A957">
        <v>164</v>
      </c>
      <c r="B957" t="str">
        <f>"TONELLI FRANCESCO"</f>
        <v>TONELLI FRANCESCO</v>
      </c>
      <c r="C957" s="1">
        <v>46004</v>
      </c>
      <c r="D957" t="str">
        <f t="shared" si="96"/>
        <v>Assente il 13/12/2025</v>
      </c>
      <c r="E957" t="str">
        <f t="shared" si="95"/>
        <v xml:space="preserve"> </v>
      </c>
      <c r="F957" t="s">
        <v>7</v>
      </c>
    </row>
    <row r="958" spans="1:7" x14ac:dyDescent="0.25">
      <c r="A958">
        <v>1178</v>
      </c>
      <c r="B958" t="str">
        <f>"SARTI SONIA"</f>
        <v>SARTI SONIA</v>
      </c>
      <c r="C958" s="1">
        <v>46004</v>
      </c>
      <c r="D958" t="str">
        <f t="shared" si="96"/>
        <v>Assente il 13/12/2025</v>
      </c>
      <c r="E958" t="str">
        <f t="shared" si="95"/>
        <v xml:space="preserve"> </v>
      </c>
      <c r="F958" t="s">
        <v>7</v>
      </c>
    </row>
    <row r="959" spans="1:7" x14ac:dyDescent="0.25">
      <c r="A959">
        <v>1345</v>
      </c>
      <c r="B959" t="str">
        <f>"CHELI ELENA"</f>
        <v>CHELI ELENA</v>
      </c>
      <c r="C959" s="1">
        <v>46004</v>
      </c>
      <c r="D959" t="str">
        <f t="shared" si="96"/>
        <v>Assente il 13/12/2025</v>
      </c>
      <c r="E959" t="str">
        <f t="shared" si="95"/>
        <v xml:space="preserve"> </v>
      </c>
      <c r="F959" t="s">
        <v>7</v>
      </c>
    </row>
    <row r="960" spans="1:7" x14ac:dyDescent="0.25">
      <c r="A960">
        <v>2000</v>
      </c>
      <c r="B960" t="str">
        <f>"PULITI STEFANIA"</f>
        <v>PULITI STEFANIA</v>
      </c>
      <c r="C960" s="1">
        <v>46004</v>
      </c>
      <c r="D960" t="str">
        <f t="shared" si="96"/>
        <v>Assente il 13/12/2025</v>
      </c>
      <c r="E960" t="str">
        <f t="shared" si="95"/>
        <v xml:space="preserve"> </v>
      </c>
      <c r="F960" t="s">
        <v>7</v>
      </c>
    </row>
    <row r="961" spans="1:7" x14ac:dyDescent="0.25">
      <c r="A961">
        <v>10023</v>
      </c>
      <c r="B961" t="str">
        <f>"FALLANI ANDREA"</f>
        <v>FALLANI ANDREA</v>
      </c>
      <c r="C961" s="1">
        <v>46004</v>
      </c>
      <c r="D961" t="str">
        <f t="shared" si="96"/>
        <v>Assente il 13/12/2025</v>
      </c>
      <c r="E961" t="str">
        <f t="shared" si="95"/>
        <v xml:space="preserve"> </v>
      </c>
      <c r="F961" t="s">
        <v>7</v>
      </c>
    </row>
    <row r="962" spans="1:7" x14ac:dyDescent="0.25">
      <c r="A962">
        <v>10024</v>
      </c>
      <c r="B962" t="str">
        <f>"AGLIETTI FILIPPO"</f>
        <v>AGLIETTI FILIPPO</v>
      </c>
      <c r="C962" s="1">
        <v>46004</v>
      </c>
      <c r="D962" t="str">
        <f t="shared" si="96"/>
        <v>Assente il 13/12/2025</v>
      </c>
      <c r="E962" t="str">
        <f t="shared" si="95"/>
        <v xml:space="preserve"> </v>
      </c>
      <c r="F962" t="s">
        <v>7</v>
      </c>
    </row>
    <row r="963" spans="1:7" x14ac:dyDescent="0.25">
      <c r="A963">
        <v>10025</v>
      </c>
      <c r="B963" t="str">
        <f>"GALGANI ILENIA"</f>
        <v>GALGANI ILENIA</v>
      </c>
      <c r="C963" s="1">
        <v>46004</v>
      </c>
      <c r="D963" t="str">
        <f t="shared" si="96"/>
        <v>Assente il 13/12/2025</v>
      </c>
      <c r="E963" t="str">
        <f t="shared" si="95"/>
        <v xml:space="preserve"> </v>
      </c>
      <c r="F963" t="s">
        <v>7</v>
      </c>
    </row>
    <row r="964" spans="1:7" x14ac:dyDescent="0.25">
      <c r="A964">
        <v>11014</v>
      </c>
      <c r="B964" t="str">
        <f>"BECATTINI MIRKO"</f>
        <v>BECATTINI MIRKO</v>
      </c>
      <c r="C964" s="1">
        <v>46004</v>
      </c>
      <c r="D964" t="str">
        <f t="shared" si="96"/>
        <v>Assente il 13/12/2025</v>
      </c>
      <c r="E964" t="str">
        <f t="shared" si="95"/>
        <v xml:space="preserve"> </v>
      </c>
      <c r="F964" t="s">
        <v>7</v>
      </c>
    </row>
    <row r="965" spans="1:7" x14ac:dyDescent="0.25">
      <c r="A965">
        <v>11016</v>
      </c>
      <c r="B965" t="str">
        <f>"BONDI ARIANNA"</f>
        <v>BONDI ARIANNA</v>
      </c>
      <c r="C965" s="1">
        <v>46004</v>
      </c>
      <c r="D965" t="str">
        <f t="shared" si="96"/>
        <v>Assente il 13/12/2025</v>
      </c>
      <c r="E965" t="str">
        <f t="shared" si="95"/>
        <v xml:space="preserve"> </v>
      </c>
      <c r="F965" t="s">
        <v>7</v>
      </c>
    </row>
    <row r="966" spans="1:7" x14ac:dyDescent="0.25">
      <c r="A966">
        <v>11022</v>
      </c>
      <c r="B966" t="str">
        <f>"CAVICCHI ANDREA"</f>
        <v>CAVICCHI ANDREA</v>
      </c>
      <c r="C966" s="1">
        <v>46004</v>
      </c>
      <c r="D966" t="str">
        <f t="shared" si="96"/>
        <v>Assente il 13/12/2025</v>
      </c>
      <c r="E966" t="str">
        <f t="shared" si="95"/>
        <v xml:space="preserve"> </v>
      </c>
      <c r="F966" t="s">
        <v>7</v>
      </c>
    </row>
    <row r="967" spans="1:7" x14ac:dyDescent="0.25">
      <c r="A967">
        <v>11023</v>
      </c>
      <c r="B967" t="str">
        <f>"SIRSI ELEONORA"</f>
        <v>SIRSI ELEONORA</v>
      </c>
      <c r="C967" s="1">
        <v>46004</v>
      </c>
      <c r="D967" t="str">
        <f t="shared" si="96"/>
        <v>Assente il 13/12/2025</v>
      </c>
      <c r="E967" t="str">
        <f t="shared" si="95"/>
        <v xml:space="preserve"> </v>
      </c>
      <c r="F967" t="s">
        <v>7</v>
      </c>
    </row>
    <row r="968" spans="1:7" x14ac:dyDescent="0.25">
      <c r="A968">
        <v>11025</v>
      </c>
      <c r="B968" t="str">
        <f>"ACQUAVIVA MARIANNA"</f>
        <v>ACQUAVIVA MARIANNA</v>
      </c>
      <c r="C968" s="1">
        <v>46004</v>
      </c>
      <c r="D968" t="str">
        <f t="shared" si="96"/>
        <v>Assente il 13/12/2025</v>
      </c>
      <c r="E968" t="str">
        <f t="shared" si="95"/>
        <v xml:space="preserve"> </v>
      </c>
      <c r="F968" t="s">
        <v>7</v>
      </c>
    </row>
    <row r="969" spans="1:7" x14ac:dyDescent="0.25">
      <c r="A969">
        <v>11030</v>
      </c>
      <c r="B969" t="str">
        <f>"CIOTOLI MARTA"</f>
        <v>CIOTOLI MARTA</v>
      </c>
      <c r="C969" s="1">
        <v>46004</v>
      </c>
      <c r="D969" t="str">
        <f t="shared" si="96"/>
        <v>Assente il 13/12/2025</v>
      </c>
      <c r="E969" t="str">
        <f t="shared" si="95"/>
        <v xml:space="preserve"> </v>
      </c>
      <c r="F969" t="s">
        <v>7</v>
      </c>
    </row>
    <row r="970" spans="1:7" x14ac:dyDescent="0.25">
      <c r="A970">
        <v>1</v>
      </c>
      <c r="B970" t="str">
        <f>"ANGIOLINI RENATO"</f>
        <v>ANGIOLINI RENATO</v>
      </c>
      <c r="C970" s="1">
        <v>46005</v>
      </c>
      <c r="D970" t="str">
        <f t="shared" ref="D970:D975" si="97">"Assente il 14/12/2025"</f>
        <v>Assente il 14/12/2025</v>
      </c>
      <c r="E970" t="str">
        <f t="shared" si="95"/>
        <v xml:space="preserve"> </v>
      </c>
      <c r="F970" t="s">
        <v>7</v>
      </c>
    </row>
    <row r="971" spans="1:7" x14ac:dyDescent="0.25">
      <c r="A971">
        <v>24</v>
      </c>
      <c r="B971" t="str">
        <f>"BETTINI LORELLA"</f>
        <v>BETTINI LORELLA</v>
      </c>
      <c r="C971" s="1">
        <v>46005</v>
      </c>
      <c r="D971" t="str">
        <f t="shared" si="97"/>
        <v>Assente il 14/12/2025</v>
      </c>
      <c r="E971" t="str">
        <f t="shared" si="95"/>
        <v xml:space="preserve"> </v>
      </c>
      <c r="F971" t="s">
        <v>7</v>
      </c>
    </row>
    <row r="972" spans="1:7" x14ac:dyDescent="0.25">
      <c r="A972">
        <v>34</v>
      </c>
      <c r="B972" t="str">
        <f>"CAVACIOCCHI ANGELA"</f>
        <v>CAVACIOCCHI ANGELA</v>
      </c>
      <c r="C972" s="1">
        <v>46005</v>
      </c>
      <c r="D972" t="str">
        <f t="shared" si="97"/>
        <v>Assente il 14/12/2025</v>
      </c>
      <c r="E972" t="str">
        <f t="shared" si="95"/>
        <v xml:space="preserve"> </v>
      </c>
      <c r="F972" t="s">
        <v>7</v>
      </c>
    </row>
    <row r="973" spans="1:7" x14ac:dyDescent="0.25">
      <c r="A973">
        <v>42</v>
      </c>
      <c r="B973" t="str">
        <f>"CECCHETTI MASSIMO"</f>
        <v>CECCHETTI MASSIMO</v>
      </c>
      <c r="C973" s="1">
        <v>46005</v>
      </c>
      <c r="D973" t="str">
        <f t="shared" si="97"/>
        <v>Assente il 14/12/2025</v>
      </c>
      <c r="E973" t="str">
        <f t="shared" si="95"/>
        <v xml:space="preserve"> </v>
      </c>
      <c r="F973" t="s">
        <v>7</v>
      </c>
    </row>
    <row r="974" spans="1:7" x14ac:dyDescent="0.25">
      <c r="A974">
        <v>43</v>
      </c>
      <c r="B974" t="str">
        <f>"CECCHERINI SIMONA"</f>
        <v>CECCHERINI SIMONA</v>
      </c>
      <c r="C974" s="1">
        <v>46005</v>
      </c>
      <c r="D974" t="str">
        <f t="shared" si="97"/>
        <v>Assente il 14/12/2025</v>
      </c>
      <c r="E974" t="str">
        <f t="shared" si="95"/>
        <v xml:space="preserve"> </v>
      </c>
      <c r="F974" t="s">
        <v>7</v>
      </c>
    </row>
    <row r="975" spans="1:7" x14ac:dyDescent="0.25">
      <c r="A975">
        <v>48</v>
      </c>
      <c r="B975" t="str">
        <f>"CRESCIOLI PAOLO"</f>
        <v>CRESCIOLI PAOLO</v>
      </c>
      <c r="C975" s="1">
        <v>46005</v>
      </c>
      <c r="D975" t="str">
        <f t="shared" si="97"/>
        <v>Assente il 14/12/2025</v>
      </c>
      <c r="E975" t="str">
        <f t="shared" si="95"/>
        <v xml:space="preserve"> </v>
      </c>
      <c r="F975" t="s">
        <v>7</v>
      </c>
    </row>
    <row r="976" spans="1:7" x14ac:dyDescent="0.25">
      <c r="A976">
        <v>49</v>
      </c>
      <c r="B976" t="str">
        <f>"CHELI SILVIA"</f>
        <v>CHELI SILVIA</v>
      </c>
      <c r="C976" s="1">
        <v>46005</v>
      </c>
      <c r="D976" t="str">
        <f>"Giorno di Riposo"</f>
        <v>Giorno di Riposo</v>
      </c>
      <c r="E976" t="str">
        <f t="shared" ref="E976:E1006" si="98">" "</f>
        <v xml:space="preserve"> </v>
      </c>
      <c r="F976" t="s">
        <v>7</v>
      </c>
      <c r="G976" s="2">
        <v>0</v>
      </c>
    </row>
    <row r="977" spans="1:6" x14ac:dyDescent="0.25">
      <c r="A977">
        <v>73</v>
      </c>
      <c r="B977" t="str">
        <f>"FRANCI LUISELLA"</f>
        <v>FRANCI LUISELLA</v>
      </c>
      <c r="C977" s="1">
        <v>46005</v>
      </c>
      <c r="D977" t="str">
        <f t="shared" ref="D977:D997" si="99">"Assente il 14/12/2025"</f>
        <v>Assente il 14/12/2025</v>
      </c>
      <c r="E977" t="str">
        <f t="shared" si="98"/>
        <v xml:space="preserve"> </v>
      </c>
      <c r="F977" t="s">
        <v>7</v>
      </c>
    </row>
    <row r="978" spans="1:6" x14ac:dyDescent="0.25">
      <c r="A978">
        <v>74</v>
      </c>
      <c r="B978" t="str">
        <f>"FOCARDI LUCIA SILVIA"</f>
        <v>FOCARDI LUCIA SILVIA</v>
      </c>
      <c r="C978" s="1">
        <v>46005</v>
      </c>
      <c r="D978" t="str">
        <f t="shared" si="99"/>
        <v>Assente il 14/12/2025</v>
      </c>
      <c r="E978" t="str">
        <f t="shared" si="98"/>
        <v xml:space="preserve"> </v>
      </c>
      <c r="F978" t="s">
        <v>7</v>
      </c>
    </row>
    <row r="979" spans="1:6" x14ac:dyDescent="0.25">
      <c r="A979">
        <v>105</v>
      </c>
      <c r="B979" t="str">
        <f>"LONGHI ALESSIO"</f>
        <v>LONGHI ALESSIO</v>
      </c>
      <c r="C979" s="1">
        <v>46005</v>
      </c>
      <c r="D979" t="str">
        <f t="shared" si="99"/>
        <v>Assente il 14/12/2025</v>
      </c>
      <c r="E979" t="str">
        <f t="shared" si="98"/>
        <v xml:space="preserve"> </v>
      </c>
      <c r="F979" t="s">
        <v>7</v>
      </c>
    </row>
    <row r="980" spans="1:6" x14ac:dyDescent="0.25">
      <c r="A980">
        <v>137</v>
      </c>
      <c r="B980" t="str">
        <f>"PINZANI PILADE"</f>
        <v>PINZANI PILADE</v>
      </c>
      <c r="C980" s="1">
        <v>46005</v>
      </c>
      <c r="D980" t="str">
        <f t="shared" si="99"/>
        <v>Assente il 14/12/2025</v>
      </c>
      <c r="E980" t="str">
        <f t="shared" si="98"/>
        <v xml:space="preserve"> </v>
      </c>
      <c r="F980" t="s">
        <v>7</v>
      </c>
    </row>
    <row r="981" spans="1:6" x14ac:dyDescent="0.25">
      <c r="A981">
        <v>138</v>
      </c>
      <c r="B981" t="str">
        <f>"POGGIALI ALESSIO"</f>
        <v>POGGIALI ALESSIO</v>
      </c>
      <c r="C981" s="1">
        <v>46005</v>
      </c>
      <c r="D981" t="str">
        <f t="shared" si="99"/>
        <v>Assente il 14/12/2025</v>
      </c>
      <c r="E981" t="str">
        <f t="shared" si="98"/>
        <v xml:space="preserve"> </v>
      </c>
      <c r="F981" t="s">
        <v>7</v>
      </c>
    </row>
    <row r="982" spans="1:6" x14ac:dyDescent="0.25">
      <c r="A982">
        <v>140</v>
      </c>
      <c r="B982" t="str">
        <f>"RONDONI MANUELA"</f>
        <v>RONDONI MANUELA</v>
      </c>
      <c r="C982" s="1">
        <v>46005</v>
      </c>
      <c r="D982" t="str">
        <f t="shared" si="99"/>
        <v>Assente il 14/12/2025</v>
      </c>
      <c r="E982" t="str">
        <f t="shared" si="98"/>
        <v xml:space="preserve"> </v>
      </c>
      <c r="F982" t="s">
        <v>7</v>
      </c>
    </row>
    <row r="983" spans="1:6" x14ac:dyDescent="0.25">
      <c r="A983">
        <v>150</v>
      </c>
      <c r="B983" t="str">
        <f>"SARTI CRISTINA"</f>
        <v>SARTI CRISTINA</v>
      </c>
      <c r="C983" s="1">
        <v>46005</v>
      </c>
      <c r="D983" t="str">
        <f t="shared" si="99"/>
        <v>Assente il 14/12/2025</v>
      </c>
      <c r="E983" t="str">
        <f t="shared" si="98"/>
        <v xml:space="preserve"> </v>
      </c>
      <c r="F983" t="s">
        <v>7</v>
      </c>
    </row>
    <row r="984" spans="1:6" x14ac:dyDescent="0.25">
      <c r="A984">
        <v>164</v>
      </c>
      <c r="B984" t="str">
        <f>"TONELLI FRANCESCO"</f>
        <v>TONELLI FRANCESCO</v>
      </c>
      <c r="C984" s="1">
        <v>46005</v>
      </c>
      <c r="D984" t="str">
        <f t="shared" si="99"/>
        <v>Assente il 14/12/2025</v>
      </c>
      <c r="E984" t="str">
        <f t="shared" si="98"/>
        <v xml:space="preserve"> </v>
      </c>
      <c r="F984" t="s">
        <v>7</v>
      </c>
    </row>
    <row r="985" spans="1:6" x14ac:dyDescent="0.25">
      <c r="A985">
        <v>1178</v>
      </c>
      <c r="B985" t="str">
        <f>"SARTI SONIA"</f>
        <v>SARTI SONIA</v>
      </c>
      <c r="C985" s="1">
        <v>46005</v>
      </c>
      <c r="D985" t="str">
        <f t="shared" si="99"/>
        <v>Assente il 14/12/2025</v>
      </c>
      <c r="E985" t="str">
        <f t="shared" si="98"/>
        <v xml:space="preserve"> </v>
      </c>
      <c r="F985" t="s">
        <v>7</v>
      </c>
    </row>
    <row r="986" spans="1:6" x14ac:dyDescent="0.25">
      <c r="A986">
        <v>1345</v>
      </c>
      <c r="B986" t="str">
        <f>"CHELI ELENA"</f>
        <v>CHELI ELENA</v>
      </c>
      <c r="C986" s="1">
        <v>46005</v>
      </c>
      <c r="D986" t="str">
        <f t="shared" si="99"/>
        <v>Assente il 14/12/2025</v>
      </c>
      <c r="E986" t="str">
        <f t="shared" si="98"/>
        <v xml:space="preserve"> </v>
      </c>
      <c r="F986" t="s">
        <v>7</v>
      </c>
    </row>
    <row r="987" spans="1:6" x14ac:dyDescent="0.25">
      <c r="A987">
        <v>2000</v>
      </c>
      <c r="B987" t="str">
        <f>"PULITI STEFANIA"</f>
        <v>PULITI STEFANIA</v>
      </c>
      <c r="C987" s="1">
        <v>46005</v>
      </c>
      <c r="D987" t="str">
        <f t="shared" si="99"/>
        <v>Assente il 14/12/2025</v>
      </c>
      <c r="E987" t="str">
        <f t="shared" si="98"/>
        <v xml:space="preserve"> </v>
      </c>
      <c r="F987" t="s">
        <v>7</v>
      </c>
    </row>
    <row r="988" spans="1:6" x14ac:dyDescent="0.25">
      <c r="A988">
        <v>10023</v>
      </c>
      <c r="B988" t="str">
        <f>"FALLANI ANDREA"</f>
        <v>FALLANI ANDREA</v>
      </c>
      <c r="C988" s="1">
        <v>46005</v>
      </c>
      <c r="D988" t="str">
        <f t="shared" si="99"/>
        <v>Assente il 14/12/2025</v>
      </c>
      <c r="E988" t="str">
        <f t="shared" si="98"/>
        <v xml:space="preserve"> </v>
      </c>
      <c r="F988" t="s">
        <v>7</v>
      </c>
    </row>
    <row r="989" spans="1:6" x14ac:dyDescent="0.25">
      <c r="A989">
        <v>10024</v>
      </c>
      <c r="B989" t="str">
        <f>"AGLIETTI FILIPPO"</f>
        <v>AGLIETTI FILIPPO</v>
      </c>
      <c r="C989" s="1">
        <v>46005</v>
      </c>
      <c r="D989" t="str">
        <f t="shared" si="99"/>
        <v>Assente il 14/12/2025</v>
      </c>
      <c r="E989" t="str">
        <f t="shared" si="98"/>
        <v xml:space="preserve"> </v>
      </c>
      <c r="F989" t="s">
        <v>7</v>
      </c>
    </row>
    <row r="990" spans="1:6" x14ac:dyDescent="0.25">
      <c r="A990">
        <v>10025</v>
      </c>
      <c r="B990" t="str">
        <f>"GALGANI ILENIA"</f>
        <v>GALGANI ILENIA</v>
      </c>
      <c r="C990" s="1">
        <v>46005</v>
      </c>
      <c r="D990" t="str">
        <f t="shared" si="99"/>
        <v>Assente il 14/12/2025</v>
      </c>
      <c r="E990" t="str">
        <f t="shared" si="98"/>
        <v xml:space="preserve"> </v>
      </c>
      <c r="F990" t="s">
        <v>7</v>
      </c>
    </row>
    <row r="991" spans="1:6" x14ac:dyDescent="0.25">
      <c r="A991">
        <v>11014</v>
      </c>
      <c r="B991" t="str">
        <f>"BECATTINI MIRKO"</f>
        <v>BECATTINI MIRKO</v>
      </c>
      <c r="C991" s="1">
        <v>46005</v>
      </c>
      <c r="D991" t="str">
        <f t="shared" si="99"/>
        <v>Assente il 14/12/2025</v>
      </c>
      <c r="E991" t="str">
        <f t="shared" si="98"/>
        <v xml:space="preserve"> </v>
      </c>
      <c r="F991" t="s">
        <v>7</v>
      </c>
    </row>
    <row r="992" spans="1:6" x14ac:dyDescent="0.25">
      <c r="A992">
        <v>11016</v>
      </c>
      <c r="B992" t="str">
        <f>"BONDI ARIANNA"</f>
        <v>BONDI ARIANNA</v>
      </c>
      <c r="C992" s="1">
        <v>46005</v>
      </c>
      <c r="D992" t="str">
        <f t="shared" si="99"/>
        <v>Assente il 14/12/2025</v>
      </c>
      <c r="E992" t="str">
        <f t="shared" si="98"/>
        <v xml:space="preserve"> </v>
      </c>
      <c r="F992" t="s">
        <v>7</v>
      </c>
    </row>
    <row r="993" spans="1:7" x14ac:dyDescent="0.25">
      <c r="A993">
        <v>11022</v>
      </c>
      <c r="B993" t="str">
        <f>"CAVICCHI ANDREA"</f>
        <v>CAVICCHI ANDREA</v>
      </c>
      <c r="C993" s="1">
        <v>46005</v>
      </c>
      <c r="D993" t="str">
        <f t="shared" si="99"/>
        <v>Assente il 14/12/2025</v>
      </c>
      <c r="E993" t="str">
        <f t="shared" si="98"/>
        <v xml:space="preserve"> </v>
      </c>
      <c r="F993" t="s">
        <v>7</v>
      </c>
    </row>
    <row r="994" spans="1:7" x14ac:dyDescent="0.25">
      <c r="A994">
        <v>11023</v>
      </c>
      <c r="B994" t="str">
        <f>"SIRSI ELEONORA"</f>
        <v>SIRSI ELEONORA</v>
      </c>
      <c r="C994" s="1">
        <v>46005</v>
      </c>
      <c r="D994" t="str">
        <f t="shared" si="99"/>
        <v>Assente il 14/12/2025</v>
      </c>
      <c r="E994" t="str">
        <f t="shared" si="98"/>
        <v xml:space="preserve"> </v>
      </c>
      <c r="F994" t="s">
        <v>7</v>
      </c>
    </row>
    <row r="995" spans="1:7" x14ac:dyDescent="0.25">
      <c r="A995">
        <v>11024</v>
      </c>
      <c r="B995" t="str">
        <f>"FABBRI PAOLA"</f>
        <v>FABBRI PAOLA</v>
      </c>
      <c r="C995" s="1">
        <v>46005</v>
      </c>
      <c r="D995" t="str">
        <f t="shared" si="99"/>
        <v>Assente il 14/12/2025</v>
      </c>
      <c r="E995" t="str">
        <f t="shared" si="98"/>
        <v xml:space="preserve"> </v>
      </c>
      <c r="F995" t="s">
        <v>7</v>
      </c>
    </row>
    <row r="996" spans="1:7" x14ac:dyDescent="0.25">
      <c r="A996">
        <v>11025</v>
      </c>
      <c r="B996" t="str">
        <f>"ACQUAVIVA MARIANNA"</f>
        <v>ACQUAVIVA MARIANNA</v>
      </c>
      <c r="C996" s="1">
        <v>46005</v>
      </c>
      <c r="D996" t="str">
        <f t="shared" si="99"/>
        <v>Assente il 14/12/2025</v>
      </c>
      <c r="E996" t="str">
        <f t="shared" si="98"/>
        <v xml:space="preserve"> </v>
      </c>
      <c r="F996" t="s">
        <v>7</v>
      </c>
    </row>
    <row r="997" spans="1:7" x14ac:dyDescent="0.25">
      <c r="A997">
        <v>11030</v>
      </c>
      <c r="B997" t="str">
        <f>"CIOTOLI MARTA"</f>
        <v>CIOTOLI MARTA</v>
      </c>
      <c r="C997" s="1">
        <v>46005</v>
      </c>
      <c r="D997" t="str">
        <f t="shared" si="99"/>
        <v>Assente il 14/12/2025</v>
      </c>
      <c r="E997" t="str">
        <f t="shared" si="98"/>
        <v xml:space="preserve"> </v>
      </c>
      <c r="F997" t="s">
        <v>7</v>
      </c>
    </row>
    <row r="998" spans="1:7" x14ac:dyDescent="0.25">
      <c r="A998">
        <v>1</v>
      </c>
      <c r="B998" t="str">
        <f>"ANGIOLINI RENATO"</f>
        <v>ANGIOLINI RENATO</v>
      </c>
      <c r="C998" s="1">
        <v>46006</v>
      </c>
      <c r="D998" t="str">
        <f t="shared" ref="D998:D1003" si="100">"Assente il 15/12/2025"</f>
        <v>Assente il 15/12/2025</v>
      </c>
      <c r="E998" t="str">
        <f t="shared" si="98"/>
        <v xml:space="preserve"> </v>
      </c>
      <c r="F998" t="s">
        <v>7</v>
      </c>
      <c r="G998" s="2">
        <v>0.25</v>
      </c>
    </row>
    <row r="999" spans="1:7" x14ac:dyDescent="0.25">
      <c r="A999">
        <v>73</v>
      </c>
      <c r="B999" t="str">
        <f>"FRANCI LUISELLA"</f>
        <v>FRANCI LUISELLA</v>
      </c>
      <c r="C999" s="1">
        <v>46006</v>
      </c>
      <c r="D999" t="str">
        <f t="shared" si="100"/>
        <v>Assente il 15/12/2025</v>
      </c>
      <c r="E999" t="str">
        <f t="shared" si="98"/>
        <v xml:space="preserve"> </v>
      </c>
      <c r="F999" t="s">
        <v>7</v>
      </c>
      <c r="G999" s="2">
        <v>0.25</v>
      </c>
    </row>
    <row r="1000" spans="1:7" x14ac:dyDescent="0.25">
      <c r="A1000">
        <v>150</v>
      </c>
      <c r="B1000" t="str">
        <f>"SARTI CRISTINA"</f>
        <v>SARTI CRISTINA</v>
      </c>
      <c r="C1000" s="1">
        <v>46006</v>
      </c>
      <c r="D1000" t="str">
        <f t="shared" si="100"/>
        <v>Assente il 15/12/2025</v>
      </c>
      <c r="E1000" t="str">
        <f t="shared" si="98"/>
        <v xml:space="preserve"> </v>
      </c>
      <c r="F1000" t="s">
        <v>7</v>
      </c>
      <c r="G1000" s="2">
        <v>0.25</v>
      </c>
    </row>
    <row r="1001" spans="1:7" x14ac:dyDescent="0.25">
      <c r="A1001">
        <v>10023</v>
      </c>
      <c r="B1001" t="str">
        <f>"FALLANI ANDREA"</f>
        <v>FALLANI ANDREA</v>
      </c>
      <c r="C1001" s="1">
        <v>46006</v>
      </c>
      <c r="D1001" t="str">
        <f t="shared" si="100"/>
        <v>Assente il 15/12/2025</v>
      </c>
      <c r="E1001" t="str">
        <f t="shared" si="98"/>
        <v xml:space="preserve"> </v>
      </c>
      <c r="F1001" t="s">
        <v>7</v>
      </c>
      <c r="G1001" s="2">
        <v>0.25</v>
      </c>
    </row>
    <row r="1002" spans="1:7" x14ac:dyDescent="0.25">
      <c r="A1002">
        <v>11022</v>
      </c>
      <c r="B1002" t="str">
        <f>"CAVICCHI ANDREA"</f>
        <v>CAVICCHI ANDREA</v>
      </c>
      <c r="C1002" s="1">
        <v>46006</v>
      </c>
      <c r="D1002" t="str">
        <f t="shared" si="100"/>
        <v>Assente il 15/12/2025</v>
      </c>
      <c r="E1002" t="str">
        <f t="shared" si="98"/>
        <v xml:space="preserve"> </v>
      </c>
      <c r="F1002" t="s">
        <v>7</v>
      </c>
      <c r="G1002" s="2">
        <v>0.25</v>
      </c>
    </row>
    <row r="1003" spans="1:7" x14ac:dyDescent="0.25">
      <c r="A1003">
        <v>11023</v>
      </c>
      <c r="B1003" t="str">
        <f>"SIRSI ELEONORA"</f>
        <v>SIRSI ELEONORA</v>
      </c>
      <c r="C1003" s="1">
        <v>46006</v>
      </c>
      <c r="D1003" t="str">
        <f t="shared" si="100"/>
        <v>Assente il 15/12/2025</v>
      </c>
      <c r="E1003" t="str">
        <f t="shared" si="98"/>
        <v xml:space="preserve"> </v>
      </c>
      <c r="F1003" t="s">
        <v>7</v>
      </c>
      <c r="G1003" s="2">
        <v>0.25</v>
      </c>
    </row>
    <row r="1004" spans="1:7" x14ac:dyDescent="0.25">
      <c r="A1004">
        <v>1</v>
      </c>
      <c r="B1004" t="str">
        <f>"ANGIOLINI RENATO"</f>
        <v>ANGIOLINI RENATO</v>
      </c>
      <c r="C1004" s="1">
        <v>46007</v>
      </c>
      <c r="D1004" t="str">
        <f t="shared" ref="D1004:D1010" si="101">"Assente il 16/12/2025"</f>
        <v>Assente il 16/12/2025</v>
      </c>
      <c r="E1004" t="str">
        <f t="shared" si="98"/>
        <v xml:space="preserve"> </v>
      </c>
      <c r="F1004" t="s">
        <v>7</v>
      </c>
      <c r="G1004" s="2">
        <v>0.375</v>
      </c>
    </row>
    <row r="1005" spans="1:7" x14ac:dyDescent="0.25">
      <c r="A1005">
        <v>73</v>
      </c>
      <c r="B1005" t="str">
        <f>"FRANCI LUISELLA"</f>
        <v>FRANCI LUISELLA</v>
      </c>
      <c r="C1005" s="1">
        <v>46007</v>
      </c>
      <c r="D1005" t="str">
        <f t="shared" si="101"/>
        <v>Assente il 16/12/2025</v>
      </c>
      <c r="E1005" t="str">
        <f t="shared" si="98"/>
        <v xml:space="preserve"> </v>
      </c>
      <c r="F1005" t="s">
        <v>7</v>
      </c>
      <c r="G1005" s="2">
        <v>0.25</v>
      </c>
    </row>
    <row r="1006" spans="1:7" x14ac:dyDescent="0.25">
      <c r="A1006">
        <v>150</v>
      </c>
      <c r="B1006" t="str">
        <f>"SARTI CRISTINA"</f>
        <v>SARTI CRISTINA</v>
      </c>
      <c r="C1006" s="1">
        <v>46007</v>
      </c>
      <c r="D1006" t="str">
        <f t="shared" si="101"/>
        <v>Assente il 16/12/2025</v>
      </c>
      <c r="E1006" t="str">
        <f t="shared" si="98"/>
        <v xml:space="preserve"> </v>
      </c>
      <c r="F1006" t="s">
        <v>7</v>
      </c>
      <c r="G1006" s="2">
        <v>0.375</v>
      </c>
    </row>
    <row r="1007" spans="1:7" x14ac:dyDescent="0.25">
      <c r="A1007">
        <v>2000</v>
      </c>
      <c r="B1007" t="str">
        <f>"PULITI STEFANIA"</f>
        <v>PULITI STEFANIA</v>
      </c>
      <c r="C1007" s="1">
        <v>46007</v>
      </c>
      <c r="D1007" t="str">
        <f t="shared" si="101"/>
        <v>Assente il 16/12/2025</v>
      </c>
      <c r="E1007" t="str">
        <f>"1000 FERIE"</f>
        <v>1000 FERIE</v>
      </c>
      <c r="F1007" t="s">
        <v>7</v>
      </c>
      <c r="G1007" s="2">
        <v>0.375</v>
      </c>
    </row>
    <row r="1008" spans="1:7" x14ac:dyDescent="0.25">
      <c r="A1008">
        <v>10023</v>
      </c>
      <c r="B1008" t="str">
        <f>"FALLANI ANDREA"</f>
        <v>FALLANI ANDREA</v>
      </c>
      <c r="C1008" s="1">
        <v>46007</v>
      </c>
      <c r="D1008" t="str">
        <f t="shared" si="101"/>
        <v>Assente il 16/12/2025</v>
      </c>
      <c r="E1008" t="str">
        <f t="shared" ref="E1008:E1013" si="102">" "</f>
        <v xml:space="preserve"> </v>
      </c>
      <c r="F1008" t="s">
        <v>7</v>
      </c>
      <c r="G1008" s="2">
        <v>0.375</v>
      </c>
    </row>
    <row r="1009" spans="1:7" x14ac:dyDescent="0.25">
      <c r="A1009">
        <v>11022</v>
      </c>
      <c r="B1009" t="str">
        <f>"CAVICCHI ANDREA"</f>
        <v>CAVICCHI ANDREA</v>
      </c>
      <c r="C1009" s="1">
        <v>46007</v>
      </c>
      <c r="D1009" t="str">
        <f t="shared" si="101"/>
        <v>Assente il 16/12/2025</v>
      </c>
      <c r="E1009" t="str">
        <f t="shared" si="102"/>
        <v xml:space="preserve"> </v>
      </c>
      <c r="F1009" t="s">
        <v>7</v>
      </c>
      <c r="G1009" s="2">
        <v>0.375</v>
      </c>
    </row>
    <row r="1010" spans="1:7" x14ac:dyDescent="0.25">
      <c r="A1010">
        <v>11023</v>
      </c>
      <c r="B1010" t="str">
        <f>"SIRSI ELEONORA"</f>
        <v>SIRSI ELEONORA</v>
      </c>
      <c r="C1010" s="1">
        <v>46007</v>
      </c>
      <c r="D1010" t="str">
        <f t="shared" si="101"/>
        <v>Assente il 16/12/2025</v>
      </c>
      <c r="E1010" t="str">
        <f t="shared" si="102"/>
        <v xml:space="preserve"> </v>
      </c>
      <c r="F1010" t="s">
        <v>7</v>
      </c>
      <c r="G1010" s="2">
        <v>0.375</v>
      </c>
    </row>
    <row r="1011" spans="1:7" x14ac:dyDescent="0.25">
      <c r="A1011">
        <v>1</v>
      </c>
      <c r="B1011" t="str">
        <f>"ANGIOLINI RENATO"</f>
        <v>ANGIOLINI RENATO</v>
      </c>
      <c r="C1011" s="1">
        <v>46008</v>
      </c>
      <c r="D1011" t="str">
        <f>"Assente il 17/12/2025"</f>
        <v>Assente il 17/12/2025</v>
      </c>
      <c r="E1011" t="str">
        <f t="shared" si="102"/>
        <v xml:space="preserve"> </v>
      </c>
      <c r="F1011" t="s">
        <v>7</v>
      </c>
      <c r="G1011" s="2">
        <v>0.25</v>
      </c>
    </row>
    <row r="1012" spans="1:7" x14ac:dyDescent="0.25">
      <c r="A1012">
        <v>73</v>
      </c>
      <c r="B1012" t="str">
        <f>"FRANCI LUISELLA"</f>
        <v>FRANCI LUISELLA</v>
      </c>
      <c r="C1012" s="1">
        <v>46008</v>
      </c>
      <c r="D1012" t="str">
        <f>"Assente il 17/12/2025"</f>
        <v>Assente il 17/12/2025</v>
      </c>
      <c r="E1012" t="str">
        <f t="shared" si="102"/>
        <v xml:space="preserve"> </v>
      </c>
      <c r="F1012" t="s">
        <v>7</v>
      </c>
      <c r="G1012" s="2">
        <v>0.25</v>
      </c>
    </row>
    <row r="1013" spans="1:7" x14ac:dyDescent="0.25">
      <c r="A1013">
        <v>150</v>
      </c>
      <c r="B1013" t="str">
        <f>"SARTI CRISTINA"</f>
        <v>SARTI CRISTINA</v>
      </c>
      <c r="C1013" s="1">
        <v>46008</v>
      </c>
      <c r="D1013" t="str">
        <f>"Assente il 17/12/2025"</f>
        <v>Assente il 17/12/2025</v>
      </c>
      <c r="E1013" t="str">
        <f t="shared" si="102"/>
        <v xml:space="preserve"> </v>
      </c>
      <c r="F1013" t="s">
        <v>7</v>
      </c>
      <c r="G1013" s="2">
        <v>0.25</v>
      </c>
    </row>
    <row r="1014" spans="1:7" x14ac:dyDescent="0.25">
      <c r="A1014">
        <v>1345</v>
      </c>
      <c r="B1014" t="str">
        <f>"CHELI ELENA"</f>
        <v>CHELI ELENA</v>
      </c>
      <c r="C1014" s="1">
        <v>46008</v>
      </c>
      <c r="D1014" t="str">
        <f>"Assente dal 17/12/2025 al 19/12/2025"</f>
        <v>Assente dal 17/12/2025 al 19/12/2025</v>
      </c>
      <c r="E1014" t="str">
        <f>"1500 MALATTIA"</f>
        <v>1500 MALATTIA</v>
      </c>
      <c r="F1014" t="s">
        <v>7</v>
      </c>
      <c r="G1014" s="2">
        <v>0.25</v>
      </c>
    </row>
    <row r="1015" spans="1:7" x14ac:dyDescent="0.25">
      <c r="A1015">
        <v>10023</v>
      </c>
      <c r="B1015" t="str">
        <f>"FALLANI ANDREA"</f>
        <v>FALLANI ANDREA</v>
      </c>
      <c r="C1015" s="1">
        <v>46008</v>
      </c>
      <c r="D1015" t="str">
        <f>"Assente il 17/12/2025"</f>
        <v>Assente il 17/12/2025</v>
      </c>
      <c r="E1015" t="str">
        <f>" "</f>
        <v xml:space="preserve"> </v>
      </c>
      <c r="F1015" t="s">
        <v>7</v>
      </c>
      <c r="G1015" s="2">
        <v>0.25</v>
      </c>
    </row>
    <row r="1016" spans="1:7" x14ac:dyDescent="0.25">
      <c r="A1016">
        <v>11022</v>
      </c>
      <c r="B1016" t="str">
        <f>"CAVICCHI ANDREA"</f>
        <v>CAVICCHI ANDREA</v>
      </c>
      <c r="C1016" s="1">
        <v>46008</v>
      </c>
      <c r="D1016" t="str">
        <f>"Assente il 17/12/2025"</f>
        <v>Assente il 17/12/2025</v>
      </c>
      <c r="E1016" t="str">
        <f>" "</f>
        <v xml:space="preserve"> </v>
      </c>
      <c r="F1016" t="s">
        <v>7</v>
      </c>
      <c r="G1016" s="2">
        <v>0.25</v>
      </c>
    </row>
    <row r="1017" spans="1:7" x14ac:dyDescent="0.25">
      <c r="A1017">
        <v>11023</v>
      </c>
      <c r="B1017" t="str">
        <f>"SIRSI ELEONORA"</f>
        <v>SIRSI ELEONORA</v>
      </c>
      <c r="C1017" s="1">
        <v>46008</v>
      </c>
      <c r="D1017" t="str">
        <f>"Assente il 17/12/2025"</f>
        <v>Assente il 17/12/2025</v>
      </c>
      <c r="E1017" t="str">
        <f>" "</f>
        <v xml:space="preserve"> </v>
      </c>
      <c r="F1017" t="s">
        <v>7</v>
      </c>
      <c r="G1017" s="2">
        <v>0.25</v>
      </c>
    </row>
    <row r="1018" spans="1:7" x14ac:dyDescent="0.25">
      <c r="A1018">
        <v>1</v>
      </c>
      <c r="B1018" t="str">
        <f>"ANGIOLINI RENATO"</f>
        <v>ANGIOLINI RENATO</v>
      </c>
      <c r="C1018" s="1">
        <v>46009</v>
      </c>
      <c r="D1018" t="str">
        <f t="shared" ref="D1018:D1023" si="103">"Assente il 18/12/2025"</f>
        <v>Assente il 18/12/2025</v>
      </c>
      <c r="E1018" t="str">
        <f>" "</f>
        <v xml:space="preserve"> </v>
      </c>
      <c r="F1018" t="s">
        <v>7</v>
      </c>
      <c r="G1018" s="2">
        <v>0.375</v>
      </c>
    </row>
    <row r="1019" spans="1:7" x14ac:dyDescent="0.25">
      <c r="A1019">
        <v>48</v>
      </c>
      <c r="B1019" t="str">
        <f>"CRESCIOLI PAOLO"</f>
        <v>CRESCIOLI PAOLO</v>
      </c>
      <c r="C1019" s="1">
        <v>46009</v>
      </c>
      <c r="D1019" t="str">
        <f t="shared" si="103"/>
        <v>Assente il 18/12/2025</v>
      </c>
      <c r="E1019" t="str">
        <f>"1000 FERIE"</f>
        <v>1000 FERIE</v>
      </c>
      <c r="F1019" t="s">
        <v>7</v>
      </c>
      <c r="G1019" s="2">
        <v>0.375</v>
      </c>
    </row>
    <row r="1020" spans="1:7" x14ac:dyDescent="0.25">
      <c r="A1020">
        <v>73</v>
      </c>
      <c r="B1020" t="str">
        <f>"FRANCI LUISELLA"</f>
        <v>FRANCI LUISELLA</v>
      </c>
      <c r="C1020" s="1">
        <v>46009</v>
      </c>
      <c r="D1020" t="str">
        <f t="shared" si="103"/>
        <v>Assente il 18/12/2025</v>
      </c>
      <c r="E1020" t="str">
        <f>" "</f>
        <v xml:space="preserve"> </v>
      </c>
      <c r="F1020" t="s">
        <v>7</v>
      </c>
      <c r="G1020" s="2">
        <v>0.25</v>
      </c>
    </row>
    <row r="1021" spans="1:7" x14ac:dyDescent="0.25">
      <c r="A1021">
        <v>150</v>
      </c>
      <c r="B1021" t="str">
        <f>"SARTI CRISTINA"</f>
        <v>SARTI CRISTINA</v>
      </c>
      <c r="C1021" s="1">
        <v>46009</v>
      </c>
      <c r="D1021" t="str">
        <f t="shared" si="103"/>
        <v>Assente il 18/12/2025</v>
      </c>
      <c r="E1021" t="str">
        <f>" "</f>
        <v xml:space="preserve"> </v>
      </c>
      <c r="F1021" t="s">
        <v>7</v>
      </c>
      <c r="G1021" s="2">
        <v>0.375</v>
      </c>
    </row>
    <row r="1022" spans="1:7" x14ac:dyDescent="0.25">
      <c r="A1022">
        <v>1178</v>
      </c>
      <c r="B1022" t="str">
        <f>"SARTI SONIA"</f>
        <v>SARTI SONIA</v>
      </c>
      <c r="C1022" s="1">
        <v>46009</v>
      </c>
      <c r="D1022" t="str">
        <f t="shared" si="103"/>
        <v>Assente il 18/12/2025</v>
      </c>
      <c r="E1022" t="str">
        <f>"3015 PERM. DONAZIONE SANGUE/MIDOLLO OSSEO"</f>
        <v>3015 PERM. DONAZIONE SANGUE/MIDOLLO OSSEO</v>
      </c>
      <c r="F1022" t="s">
        <v>7</v>
      </c>
      <c r="G1022" s="2">
        <v>0.375</v>
      </c>
    </row>
    <row r="1023" spans="1:7" x14ac:dyDescent="0.25">
      <c r="A1023">
        <v>10023</v>
      </c>
      <c r="B1023" t="str">
        <f>"FALLANI ANDREA"</f>
        <v>FALLANI ANDREA</v>
      </c>
      <c r="C1023" s="1">
        <v>46009</v>
      </c>
      <c r="D1023" t="str">
        <f t="shared" si="103"/>
        <v>Assente il 18/12/2025</v>
      </c>
      <c r="E1023" t="str">
        <f>" "</f>
        <v xml:space="preserve"> </v>
      </c>
      <c r="F1023" t="s">
        <v>7</v>
      </c>
      <c r="G1023" s="2">
        <v>0.375</v>
      </c>
    </row>
    <row r="1024" spans="1:7" x14ac:dyDescent="0.25">
      <c r="A1024">
        <v>11021</v>
      </c>
      <c r="B1024" t="str">
        <f>"PECORARO  NADIA"</f>
        <v>PECORARO  NADIA</v>
      </c>
      <c r="C1024" s="1">
        <v>46009</v>
      </c>
      <c r="D1024" t="str">
        <f>"Assente dal 18/12/2025 al 07/01/2026"</f>
        <v>Assente dal 18/12/2025 al 07/01/2026</v>
      </c>
      <c r="E1024" t="str">
        <f>"1513 MALATTIA PATOLOGIE GRAVI"</f>
        <v>1513 MALATTIA PATOLOGIE GRAVI</v>
      </c>
      <c r="F1024" t="s">
        <v>7</v>
      </c>
      <c r="G1024" s="2">
        <v>0.375</v>
      </c>
    </row>
    <row r="1025" spans="1:7" x14ac:dyDescent="0.25">
      <c r="A1025">
        <v>11022</v>
      </c>
      <c r="B1025" t="str">
        <f>"CAVICCHI ANDREA"</f>
        <v>CAVICCHI ANDREA</v>
      </c>
      <c r="C1025" s="1">
        <v>46009</v>
      </c>
      <c r="D1025" t="str">
        <f>"Assente il 18/12/2025"</f>
        <v>Assente il 18/12/2025</v>
      </c>
      <c r="E1025" t="str">
        <f>" "</f>
        <v xml:space="preserve"> </v>
      </c>
      <c r="F1025" t="s">
        <v>7</v>
      </c>
      <c r="G1025" s="2">
        <v>0.375</v>
      </c>
    </row>
    <row r="1026" spans="1:7" x14ac:dyDescent="0.25">
      <c r="A1026">
        <v>11023</v>
      </c>
      <c r="B1026" t="str">
        <f>"SIRSI ELEONORA"</f>
        <v>SIRSI ELEONORA</v>
      </c>
      <c r="C1026" s="1">
        <v>46009</v>
      </c>
      <c r="D1026" t="str">
        <f>"Assente il 18/12/2025"</f>
        <v>Assente il 18/12/2025</v>
      </c>
      <c r="E1026" t="str">
        <f>" "</f>
        <v xml:space="preserve"> </v>
      </c>
      <c r="F1026" t="s">
        <v>7</v>
      </c>
      <c r="G1026" s="2">
        <v>0.375</v>
      </c>
    </row>
    <row r="1027" spans="1:7" x14ac:dyDescent="0.25">
      <c r="A1027">
        <v>1</v>
      </c>
      <c r="B1027" t="str">
        <f>"ANGIOLINI RENATO"</f>
        <v>ANGIOLINI RENATO</v>
      </c>
      <c r="C1027" s="1">
        <v>46010</v>
      </c>
      <c r="D1027" t="str">
        <f t="shared" ref="D1027:D1033" si="104">"Assente il 19/12/2025"</f>
        <v>Assente il 19/12/2025</v>
      </c>
      <c r="E1027" t="str">
        <f>" "</f>
        <v xml:space="preserve"> </v>
      </c>
      <c r="F1027" t="s">
        <v>7</v>
      </c>
      <c r="G1027" s="2">
        <v>0.25</v>
      </c>
    </row>
    <row r="1028" spans="1:7" x14ac:dyDescent="0.25">
      <c r="A1028">
        <v>73</v>
      </c>
      <c r="B1028" t="str">
        <f>"FRANCI LUISELLA"</f>
        <v>FRANCI LUISELLA</v>
      </c>
      <c r="C1028" s="1">
        <v>46010</v>
      </c>
      <c r="D1028" t="str">
        <f t="shared" si="104"/>
        <v>Assente il 19/12/2025</v>
      </c>
      <c r="E1028" t="str">
        <f>" "</f>
        <v xml:space="preserve"> </v>
      </c>
      <c r="F1028" t="s">
        <v>7</v>
      </c>
      <c r="G1028" s="2">
        <v>0.25</v>
      </c>
    </row>
    <row r="1029" spans="1:7" x14ac:dyDescent="0.25">
      <c r="A1029">
        <v>150</v>
      </c>
      <c r="B1029" t="str">
        <f>"SARTI CRISTINA"</f>
        <v>SARTI CRISTINA</v>
      </c>
      <c r="C1029" s="1">
        <v>46010</v>
      </c>
      <c r="D1029" t="str">
        <f t="shared" si="104"/>
        <v>Assente il 19/12/2025</v>
      </c>
      <c r="E1029" t="str">
        <f>" "</f>
        <v xml:space="preserve"> </v>
      </c>
      <c r="F1029" t="s">
        <v>7</v>
      </c>
      <c r="G1029" s="2">
        <v>0.25</v>
      </c>
    </row>
    <row r="1030" spans="1:7" x14ac:dyDescent="0.25">
      <c r="A1030">
        <v>2000</v>
      </c>
      <c r="B1030" t="str">
        <f>"PULITI STEFANIA"</f>
        <v>PULITI STEFANIA</v>
      </c>
      <c r="C1030" s="1">
        <v>46010</v>
      </c>
      <c r="D1030" t="str">
        <f t="shared" si="104"/>
        <v>Assente il 19/12/2025</v>
      </c>
      <c r="E1030" t="str">
        <f>"1000 FERIE"</f>
        <v>1000 FERIE</v>
      </c>
      <c r="F1030" t="s">
        <v>7</v>
      </c>
      <c r="G1030" s="2">
        <v>0.25</v>
      </c>
    </row>
    <row r="1031" spans="1:7" x14ac:dyDescent="0.25">
      <c r="A1031">
        <v>10023</v>
      </c>
      <c r="B1031" t="str">
        <f>"FALLANI ANDREA"</f>
        <v>FALLANI ANDREA</v>
      </c>
      <c r="C1031" s="1">
        <v>46010</v>
      </c>
      <c r="D1031" t="str">
        <f t="shared" si="104"/>
        <v>Assente il 19/12/2025</v>
      </c>
      <c r="E1031" t="str">
        <f t="shared" ref="E1031:E1062" si="105">" "</f>
        <v xml:space="preserve"> </v>
      </c>
      <c r="F1031" t="s">
        <v>7</v>
      </c>
      <c r="G1031" s="2">
        <v>0.25</v>
      </c>
    </row>
    <row r="1032" spans="1:7" x14ac:dyDescent="0.25">
      <c r="A1032">
        <v>11022</v>
      </c>
      <c r="B1032" t="str">
        <f>"CAVICCHI ANDREA"</f>
        <v>CAVICCHI ANDREA</v>
      </c>
      <c r="C1032" s="1">
        <v>46010</v>
      </c>
      <c r="D1032" t="str">
        <f t="shared" si="104"/>
        <v>Assente il 19/12/2025</v>
      </c>
      <c r="E1032" t="str">
        <f t="shared" si="105"/>
        <v xml:space="preserve"> </v>
      </c>
      <c r="F1032" t="s">
        <v>7</v>
      </c>
      <c r="G1032" s="2">
        <v>0.25</v>
      </c>
    </row>
    <row r="1033" spans="1:7" x14ac:dyDescent="0.25">
      <c r="A1033">
        <v>11023</v>
      </c>
      <c r="B1033" t="str">
        <f>"SIRSI ELEONORA"</f>
        <v>SIRSI ELEONORA</v>
      </c>
      <c r="C1033" s="1">
        <v>46010</v>
      </c>
      <c r="D1033" t="str">
        <f t="shared" si="104"/>
        <v>Assente il 19/12/2025</v>
      </c>
      <c r="E1033" t="str">
        <f t="shared" si="105"/>
        <v xml:space="preserve"> </v>
      </c>
      <c r="F1033" t="s">
        <v>7</v>
      </c>
      <c r="G1033" s="2">
        <v>0.25</v>
      </c>
    </row>
    <row r="1034" spans="1:7" x14ac:dyDescent="0.25">
      <c r="A1034">
        <v>1</v>
      </c>
      <c r="B1034" t="str">
        <f>"ANGIOLINI RENATO"</f>
        <v>ANGIOLINI RENATO</v>
      </c>
      <c r="C1034" s="1">
        <v>46011</v>
      </c>
      <c r="D1034" t="str">
        <f t="shared" ref="D1034:D1039" si="106">"Assente il 20/12/2025"</f>
        <v>Assente il 20/12/2025</v>
      </c>
      <c r="E1034" t="str">
        <f t="shared" si="105"/>
        <v xml:space="preserve"> </v>
      </c>
      <c r="F1034" t="s">
        <v>7</v>
      </c>
    </row>
    <row r="1035" spans="1:7" x14ac:dyDescent="0.25">
      <c r="A1035">
        <v>24</v>
      </c>
      <c r="B1035" t="str">
        <f>"BETTINI LORELLA"</f>
        <v>BETTINI LORELLA</v>
      </c>
      <c r="C1035" s="1">
        <v>46011</v>
      </c>
      <c r="D1035" t="str">
        <f t="shared" si="106"/>
        <v>Assente il 20/12/2025</v>
      </c>
      <c r="E1035" t="str">
        <f t="shared" si="105"/>
        <v xml:space="preserve"> </v>
      </c>
      <c r="F1035" t="s">
        <v>7</v>
      </c>
    </row>
    <row r="1036" spans="1:7" x14ac:dyDescent="0.25">
      <c r="A1036">
        <v>34</v>
      </c>
      <c r="B1036" t="str">
        <f>"CAVACIOCCHI ANGELA"</f>
        <v>CAVACIOCCHI ANGELA</v>
      </c>
      <c r="C1036" s="1">
        <v>46011</v>
      </c>
      <c r="D1036" t="str">
        <f t="shared" si="106"/>
        <v>Assente il 20/12/2025</v>
      </c>
      <c r="E1036" t="str">
        <f t="shared" si="105"/>
        <v xml:space="preserve"> </v>
      </c>
      <c r="F1036" t="s">
        <v>7</v>
      </c>
    </row>
    <row r="1037" spans="1:7" x14ac:dyDescent="0.25">
      <c r="A1037">
        <v>42</v>
      </c>
      <c r="B1037" t="str">
        <f>"CECCHETTI MASSIMO"</f>
        <v>CECCHETTI MASSIMO</v>
      </c>
      <c r="C1037" s="1">
        <v>46011</v>
      </c>
      <c r="D1037" t="str">
        <f t="shared" si="106"/>
        <v>Assente il 20/12/2025</v>
      </c>
      <c r="E1037" t="str">
        <f t="shared" si="105"/>
        <v xml:space="preserve"> </v>
      </c>
      <c r="F1037" t="s">
        <v>7</v>
      </c>
    </row>
    <row r="1038" spans="1:7" x14ac:dyDescent="0.25">
      <c r="A1038">
        <v>43</v>
      </c>
      <c r="B1038" t="str">
        <f>"CECCHERINI SIMONA"</f>
        <v>CECCHERINI SIMONA</v>
      </c>
      <c r="C1038" s="1">
        <v>46011</v>
      </c>
      <c r="D1038" t="str">
        <f t="shared" si="106"/>
        <v>Assente il 20/12/2025</v>
      </c>
      <c r="E1038" t="str">
        <f t="shared" si="105"/>
        <v xml:space="preserve"> </v>
      </c>
      <c r="F1038" t="s">
        <v>7</v>
      </c>
    </row>
    <row r="1039" spans="1:7" x14ac:dyDescent="0.25">
      <c r="A1039">
        <v>48</v>
      </c>
      <c r="B1039" t="str">
        <f>"CRESCIOLI PAOLO"</f>
        <v>CRESCIOLI PAOLO</v>
      </c>
      <c r="C1039" s="1">
        <v>46011</v>
      </c>
      <c r="D1039" t="str">
        <f t="shared" si="106"/>
        <v>Assente il 20/12/2025</v>
      </c>
      <c r="E1039" t="str">
        <f t="shared" si="105"/>
        <v xml:space="preserve"> </v>
      </c>
      <c r="F1039" t="s">
        <v>7</v>
      </c>
    </row>
    <row r="1040" spans="1:7" x14ac:dyDescent="0.25">
      <c r="A1040">
        <v>49</v>
      </c>
      <c r="B1040" t="str">
        <f>"CHELI SILVIA"</f>
        <v>CHELI SILVIA</v>
      </c>
      <c r="C1040" s="1">
        <v>46011</v>
      </c>
      <c r="D1040" t="str">
        <f>"Giorno di Riposo"</f>
        <v>Giorno di Riposo</v>
      </c>
      <c r="E1040" t="str">
        <f t="shared" si="105"/>
        <v xml:space="preserve"> </v>
      </c>
      <c r="F1040" t="s">
        <v>7</v>
      </c>
      <c r="G1040" s="2">
        <v>0</v>
      </c>
    </row>
    <row r="1041" spans="1:6" x14ac:dyDescent="0.25">
      <c r="A1041">
        <v>73</v>
      </c>
      <c r="B1041" t="str">
        <f>"FRANCI LUISELLA"</f>
        <v>FRANCI LUISELLA</v>
      </c>
      <c r="C1041" s="1">
        <v>46011</v>
      </c>
      <c r="D1041" t="str">
        <f t="shared" ref="D1041:D1060" si="107">"Assente il 20/12/2025"</f>
        <v>Assente il 20/12/2025</v>
      </c>
      <c r="E1041" t="str">
        <f t="shared" si="105"/>
        <v xml:space="preserve"> </v>
      </c>
      <c r="F1041" t="s">
        <v>7</v>
      </c>
    </row>
    <row r="1042" spans="1:6" x14ac:dyDescent="0.25">
      <c r="A1042">
        <v>74</v>
      </c>
      <c r="B1042" t="str">
        <f>"FOCARDI LUCIA SILVIA"</f>
        <v>FOCARDI LUCIA SILVIA</v>
      </c>
      <c r="C1042" s="1">
        <v>46011</v>
      </c>
      <c r="D1042" t="str">
        <f t="shared" si="107"/>
        <v>Assente il 20/12/2025</v>
      </c>
      <c r="E1042" t="str">
        <f t="shared" si="105"/>
        <v xml:space="preserve"> </v>
      </c>
      <c r="F1042" t="s">
        <v>7</v>
      </c>
    </row>
    <row r="1043" spans="1:6" x14ac:dyDescent="0.25">
      <c r="A1043">
        <v>105</v>
      </c>
      <c r="B1043" t="str">
        <f>"LONGHI ALESSIO"</f>
        <v>LONGHI ALESSIO</v>
      </c>
      <c r="C1043" s="1">
        <v>46011</v>
      </c>
      <c r="D1043" t="str">
        <f t="shared" si="107"/>
        <v>Assente il 20/12/2025</v>
      </c>
      <c r="E1043" t="str">
        <f t="shared" si="105"/>
        <v xml:space="preserve"> </v>
      </c>
      <c r="F1043" t="s">
        <v>7</v>
      </c>
    </row>
    <row r="1044" spans="1:6" x14ac:dyDescent="0.25">
      <c r="A1044">
        <v>137</v>
      </c>
      <c r="B1044" t="str">
        <f>"PINZANI PILADE"</f>
        <v>PINZANI PILADE</v>
      </c>
      <c r="C1044" s="1">
        <v>46011</v>
      </c>
      <c r="D1044" t="str">
        <f t="shared" si="107"/>
        <v>Assente il 20/12/2025</v>
      </c>
      <c r="E1044" t="str">
        <f t="shared" si="105"/>
        <v xml:space="preserve"> </v>
      </c>
      <c r="F1044" t="s">
        <v>7</v>
      </c>
    </row>
    <row r="1045" spans="1:6" x14ac:dyDescent="0.25">
      <c r="A1045">
        <v>138</v>
      </c>
      <c r="B1045" t="str">
        <f>"POGGIALI ALESSIO"</f>
        <v>POGGIALI ALESSIO</v>
      </c>
      <c r="C1045" s="1">
        <v>46011</v>
      </c>
      <c r="D1045" t="str">
        <f t="shared" si="107"/>
        <v>Assente il 20/12/2025</v>
      </c>
      <c r="E1045" t="str">
        <f t="shared" si="105"/>
        <v xml:space="preserve"> </v>
      </c>
      <c r="F1045" t="s">
        <v>7</v>
      </c>
    </row>
    <row r="1046" spans="1:6" x14ac:dyDescent="0.25">
      <c r="A1046">
        <v>140</v>
      </c>
      <c r="B1046" t="str">
        <f>"RONDONI MANUELA"</f>
        <v>RONDONI MANUELA</v>
      </c>
      <c r="C1046" s="1">
        <v>46011</v>
      </c>
      <c r="D1046" t="str">
        <f t="shared" si="107"/>
        <v>Assente il 20/12/2025</v>
      </c>
      <c r="E1046" t="str">
        <f t="shared" si="105"/>
        <v xml:space="preserve"> </v>
      </c>
      <c r="F1046" t="s">
        <v>7</v>
      </c>
    </row>
    <row r="1047" spans="1:6" x14ac:dyDescent="0.25">
      <c r="A1047">
        <v>150</v>
      </c>
      <c r="B1047" t="str">
        <f>"SARTI CRISTINA"</f>
        <v>SARTI CRISTINA</v>
      </c>
      <c r="C1047" s="1">
        <v>46011</v>
      </c>
      <c r="D1047" t="str">
        <f t="shared" si="107"/>
        <v>Assente il 20/12/2025</v>
      </c>
      <c r="E1047" t="str">
        <f t="shared" si="105"/>
        <v xml:space="preserve"> </v>
      </c>
      <c r="F1047" t="s">
        <v>7</v>
      </c>
    </row>
    <row r="1048" spans="1:6" x14ac:dyDescent="0.25">
      <c r="A1048">
        <v>164</v>
      </c>
      <c r="B1048" t="str">
        <f>"TONELLI FRANCESCO"</f>
        <v>TONELLI FRANCESCO</v>
      </c>
      <c r="C1048" s="1">
        <v>46011</v>
      </c>
      <c r="D1048" t="str">
        <f t="shared" si="107"/>
        <v>Assente il 20/12/2025</v>
      </c>
      <c r="E1048" t="str">
        <f t="shared" si="105"/>
        <v xml:space="preserve"> </v>
      </c>
      <c r="F1048" t="s">
        <v>7</v>
      </c>
    </row>
    <row r="1049" spans="1:6" x14ac:dyDescent="0.25">
      <c r="A1049">
        <v>1345</v>
      </c>
      <c r="B1049" t="str">
        <f>"CHELI ELENA"</f>
        <v>CHELI ELENA</v>
      </c>
      <c r="C1049" s="1">
        <v>46011</v>
      </c>
      <c r="D1049" t="str">
        <f t="shared" si="107"/>
        <v>Assente il 20/12/2025</v>
      </c>
      <c r="E1049" t="str">
        <f t="shared" si="105"/>
        <v xml:space="preserve"> </v>
      </c>
      <c r="F1049" t="s">
        <v>7</v>
      </c>
    </row>
    <row r="1050" spans="1:6" x14ac:dyDescent="0.25">
      <c r="A1050">
        <v>2000</v>
      </c>
      <c r="B1050" t="str">
        <f>"PULITI STEFANIA"</f>
        <v>PULITI STEFANIA</v>
      </c>
      <c r="C1050" s="1">
        <v>46011</v>
      </c>
      <c r="D1050" t="str">
        <f t="shared" si="107"/>
        <v>Assente il 20/12/2025</v>
      </c>
      <c r="E1050" t="str">
        <f t="shared" si="105"/>
        <v xml:space="preserve"> </v>
      </c>
      <c r="F1050" t="s">
        <v>7</v>
      </c>
    </row>
    <row r="1051" spans="1:6" x14ac:dyDescent="0.25">
      <c r="A1051">
        <v>10023</v>
      </c>
      <c r="B1051" t="str">
        <f>"FALLANI ANDREA"</f>
        <v>FALLANI ANDREA</v>
      </c>
      <c r="C1051" s="1">
        <v>46011</v>
      </c>
      <c r="D1051" t="str">
        <f t="shared" si="107"/>
        <v>Assente il 20/12/2025</v>
      </c>
      <c r="E1051" t="str">
        <f t="shared" si="105"/>
        <v xml:space="preserve"> </v>
      </c>
      <c r="F1051" t="s">
        <v>7</v>
      </c>
    </row>
    <row r="1052" spans="1:6" x14ac:dyDescent="0.25">
      <c r="A1052">
        <v>10024</v>
      </c>
      <c r="B1052" t="str">
        <f>"AGLIETTI FILIPPO"</f>
        <v>AGLIETTI FILIPPO</v>
      </c>
      <c r="C1052" s="1">
        <v>46011</v>
      </c>
      <c r="D1052" t="str">
        <f t="shared" si="107"/>
        <v>Assente il 20/12/2025</v>
      </c>
      <c r="E1052" t="str">
        <f t="shared" si="105"/>
        <v xml:space="preserve"> </v>
      </c>
      <c r="F1052" t="s">
        <v>7</v>
      </c>
    </row>
    <row r="1053" spans="1:6" x14ac:dyDescent="0.25">
      <c r="A1053">
        <v>10025</v>
      </c>
      <c r="B1053" t="str">
        <f>"GALGANI ILENIA"</f>
        <v>GALGANI ILENIA</v>
      </c>
      <c r="C1053" s="1">
        <v>46011</v>
      </c>
      <c r="D1053" t="str">
        <f t="shared" si="107"/>
        <v>Assente il 20/12/2025</v>
      </c>
      <c r="E1053" t="str">
        <f t="shared" si="105"/>
        <v xml:space="preserve"> </v>
      </c>
      <c r="F1053" t="s">
        <v>7</v>
      </c>
    </row>
    <row r="1054" spans="1:6" x14ac:dyDescent="0.25">
      <c r="A1054">
        <v>11014</v>
      </c>
      <c r="B1054" t="str">
        <f>"BECATTINI MIRKO"</f>
        <v>BECATTINI MIRKO</v>
      </c>
      <c r="C1054" s="1">
        <v>46011</v>
      </c>
      <c r="D1054" t="str">
        <f t="shared" si="107"/>
        <v>Assente il 20/12/2025</v>
      </c>
      <c r="E1054" t="str">
        <f t="shared" si="105"/>
        <v xml:space="preserve"> </v>
      </c>
      <c r="F1054" t="s">
        <v>7</v>
      </c>
    </row>
    <row r="1055" spans="1:6" x14ac:dyDescent="0.25">
      <c r="A1055">
        <v>11016</v>
      </c>
      <c r="B1055" t="str">
        <f>"BONDI ARIANNA"</f>
        <v>BONDI ARIANNA</v>
      </c>
      <c r="C1055" s="1">
        <v>46011</v>
      </c>
      <c r="D1055" t="str">
        <f t="shared" si="107"/>
        <v>Assente il 20/12/2025</v>
      </c>
      <c r="E1055" t="str">
        <f t="shared" si="105"/>
        <v xml:space="preserve"> </v>
      </c>
      <c r="F1055" t="s">
        <v>7</v>
      </c>
    </row>
    <row r="1056" spans="1:6" x14ac:dyDescent="0.25">
      <c r="A1056">
        <v>11022</v>
      </c>
      <c r="B1056" t="str">
        <f>"CAVICCHI ANDREA"</f>
        <v>CAVICCHI ANDREA</v>
      </c>
      <c r="C1056" s="1">
        <v>46011</v>
      </c>
      <c r="D1056" t="str">
        <f t="shared" si="107"/>
        <v>Assente il 20/12/2025</v>
      </c>
      <c r="E1056" t="str">
        <f t="shared" si="105"/>
        <v xml:space="preserve"> </v>
      </c>
      <c r="F1056" t="s">
        <v>7</v>
      </c>
    </row>
    <row r="1057" spans="1:7" x14ac:dyDescent="0.25">
      <c r="A1057">
        <v>11023</v>
      </c>
      <c r="B1057" t="str">
        <f>"SIRSI ELEONORA"</f>
        <v>SIRSI ELEONORA</v>
      </c>
      <c r="C1057" s="1">
        <v>46011</v>
      </c>
      <c r="D1057" t="str">
        <f t="shared" si="107"/>
        <v>Assente il 20/12/2025</v>
      </c>
      <c r="E1057" t="str">
        <f t="shared" si="105"/>
        <v xml:space="preserve"> </v>
      </c>
      <c r="F1057" t="s">
        <v>7</v>
      </c>
    </row>
    <row r="1058" spans="1:7" x14ac:dyDescent="0.25">
      <c r="A1058">
        <v>11024</v>
      </c>
      <c r="B1058" t="str">
        <f>"FABBRI PAOLA"</f>
        <v>FABBRI PAOLA</v>
      </c>
      <c r="C1058" s="1">
        <v>46011</v>
      </c>
      <c r="D1058" t="str">
        <f t="shared" si="107"/>
        <v>Assente il 20/12/2025</v>
      </c>
      <c r="E1058" t="str">
        <f t="shared" si="105"/>
        <v xml:space="preserve"> </v>
      </c>
      <c r="F1058" t="s">
        <v>7</v>
      </c>
    </row>
    <row r="1059" spans="1:7" x14ac:dyDescent="0.25">
      <c r="A1059">
        <v>11025</v>
      </c>
      <c r="B1059" t="str">
        <f>"ACQUAVIVA MARIANNA"</f>
        <v>ACQUAVIVA MARIANNA</v>
      </c>
      <c r="C1059" s="1">
        <v>46011</v>
      </c>
      <c r="D1059" t="str">
        <f t="shared" si="107"/>
        <v>Assente il 20/12/2025</v>
      </c>
      <c r="E1059" t="str">
        <f t="shared" si="105"/>
        <v xml:space="preserve"> </v>
      </c>
      <c r="F1059" t="s">
        <v>7</v>
      </c>
    </row>
    <row r="1060" spans="1:7" x14ac:dyDescent="0.25">
      <c r="A1060">
        <v>11030</v>
      </c>
      <c r="B1060" t="str">
        <f>"CIOTOLI MARTA"</f>
        <v>CIOTOLI MARTA</v>
      </c>
      <c r="C1060" s="1">
        <v>46011</v>
      </c>
      <c r="D1060" t="str">
        <f t="shared" si="107"/>
        <v>Assente il 20/12/2025</v>
      </c>
      <c r="E1060" t="str">
        <f t="shared" si="105"/>
        <v xml:space="preserve"> </v>
      </c>
      <c r="F1060" t="s">
        <v>7</v>
      </c>
    </row>
    <row r="1061" spans="1:7" x14ac:dyDescent="0.25">
      <c r="A1061">
        <v>1</v>
      </c>
      <c r="B1061" t="str">
        <f>"ANGIOLINI RENATO"</f>
        <v>ANGIOLINI RENATO</v>
      </c>
      <c r="C1061" s="1">
        <v>46012</v>
      </c>
      <c r="D1061" t="str">
        <f t="shared" ref="D1061:D1066" si="108">"Assente il 21/12/2025"</f>
        <v>Assente il 21/12/2025</v>
      </c>
      <c r="E1061" t="str">
        <f t="shared" si="105"/>
        <v xml:space="preserve"> </v>
      </c>
      <c r="F1061" t="s">
        <v>7</v>
      </c>
    </row>
    <row r="1062" spans="1:7" x14ac:dyDescent="0.25">
      <c r="A1062">
        <v>24</v>
      </c>
      <c r="B1062" t="str">
        <f>"BETTINI LORELLA"</f>
        <v>BETTINI LORELLA</v>
      </c>
      <c r="C1062" s="1">
        <v>46012</v>
      </c>
      <c r="D1062" t="str">
        <f t="shared" si="108"/>
        <v>Assente il 21/12/2025</v>
      </c>
      <c r="E1062" t="str">
        <f t="shared" si="105"/>
        <v xml:space="preserve"> </v>
      </c>
      <c r="F1062" t="s">
        <v>7</v>
      </c>
    </row>
    <row r="1063" spans="1:7" x14ac:dyDescent="0.25">
      <c r="A1063">
        <v>34</v>
      </c>
      <c r="B1063" t="str">
        <f>"CAVACIOCCHI ANGELA"</f>
        <v>CAVACIOCCHI ANGELA</v>
      </c>
      <c r="C1063" s="1">
        <v>46012</v>
      </c>
      <c r="D1063" t="str">
        <f t="shared" si="108"/>
        <v>Assente il 21/12/2025</v>
      </c>
      <c r="E1063" t="str">
        <f t="shared" ref="E1063:E1089" si="109">" "</f>
        <v xml:space="preserve"> </v>
      </c>
      <c r="F1063" t="s">
        <v>7</v>
      </c>
    </row>
    <row r="1064" spans="1:7" x14ac:dyDescent="0.25">
      <c r="A1064">
        <v>42</v>
      </c>
      <c r="B1064" t="str">
        <f>"CECCHETTI MASSIMO"</f>
        <v>CECCHETTI MASSIMO</v>
      </c>
      <c r="C1064" s="1">
        <v>46012</v>
      </c>
      <c r="D1064" t="str">
        <f t="shared" si="108"/>
        <v>Assente il 21/12/2025</v>
      </c>
      <c r="E1064" t="str">
        <f t="shared" si="109"/>
        <v xml:space="preserve"> </v>
      </c>
      <c r="F1064" t="s">
        <v>7</v>
      </c>
    </row>
    <row r="1065" spans="1:7" x14ac:dyDescent="0.25">
      <c r="A1065">
        <v>43</v>
      </c>
      <c r="B1065" t="str">
        <f>"CECCHERINI SIMONA"</f>
        <v>CECCHERINI SIMONA</v>
      </c>
      <c r="C1065" s="1">
        <v>46012</v>
      </c>
      <c r="D1065" t="str">
        <f t="shared" si="108"/>
        <v>Assente il 21/12/2025</v>
      </c>
      <c r="E1065" t="str">
        <f t="shared" si="109"/>
        <v xml:space="preserve"> </v>
      </c>
      <c r="F1065" t="s">
        <v>7</v>
      </c>
    </row>
    <row r="1066" spans="1:7" x14ac:dyDescent="0.25">
      <c r="A1066">
        <v>48</v>
      </c>
      <c r="B1066" t="str">
        <f>"CRESCIOLI PAOLO"</f>
        <v>CRESCIOLI PAOLO</v>
      </c>
      <c r="C1066" s="1">
        <v>46012</v>
      </c>
      <c r="D1066" t="str">
        <f t="shared" si="108"/>
        <v>Assente il 21/12/2025</v>
      </c>
      <c r="E1066" t="str">
        <f t="shared" si="109"/>
        <v xml:space="preserve"> </v>
      </c>
      <c r="F1066" t="s">
        <v>7</v>
      </c>
    </row>
    <row r="1067" spans="1:7" x14ac:dyDescent="0.25">
      <c r="A1067">
        <v>49</v>
      </c>
      <c r="B1067" t="str">
        <f>"CHELI SILVIA"</f>
        <v>CHELI SILVIA</v>
      </c>
      <c r="C1067" s="1">
        <v>46012</v>
      </c>
      <c r="D1067" t="str">
        <f>"Giorno di Riposo"</f>
        <v>Giorno di Riposo</v>
      </c>
      <c r="E1067" t="str">
        <f t="shared" si="109"/>
        <v xml:space="preserve"> </v>
      </c>
      <c r="F1067" t="s">
        <v>7</v>
      </c>
      <c r="G1067" s="2">
        <v>0</v>
      </c>
    </row>
    <row r="1068" spans="1:7" x14ac:dyDescent="0.25">
      <c r="A1068">
        <v>73</v>
      </c>
      <c r="B1068" t="str">
        <f>"FRANCI LUISELLA"</f>
        <v>FRANCI LUISELLA</v>
      </c>
      <c r="C1068" s="1">
        <v>46012</v>
      </c>
      <c r="D1068" t="str">
        <f t="shared" ref="D1068:D1088" si="110">"Assente il 21/12/2025"</f>
        <v>Assente il 21/12/2025</v>
      </c>
      <c r="E1068" t="str">
        <f t="shared" si="109"/>
        <v xml:space="preserve"> </v>
      </c>
      <c r="F1068" t="s">
        <v>7</v>
      </c>
    </row>
    <row r="1069" spans="1:7" x14ac:dyDescent="0.25">
      <c r="A1069">
        <v>74</v>
      </c>
      <c r="B1069" t="str">
        <f>"FOCARDI LUCIA SILVIA"</f>
        <v>FOCARDI LUCIA SILVIA</v>
      </c>
      <c r="C1069" s="1">
        <v>46012</v>
      </c>
      <c r="D1069" t="str">
        <f t="shared" si="110"/>
        <v>Assente il 21/12/2025</v>
      </c>
      <c r="E1069" t="str">
        <f t="shared" si="109"/>
        <v xml:space="preserve"> </v>
      </c>
      <c r="F1069" t="s">
        <v>7</v>
      </c>
    </row>
    <row r="1070" spans="1:7" x14ac:dyDescent="0.25">
      <c r="A1070">
        <v>105</v>
      </c>
      <c r="B1070" t="str">
        <f>"LONGHI ALESSIO"</f>
        <v>LONGHI ALESSIO</v>
      </c>
      <c r="C1070" s="1">
        <v>46012</v>
      </c>
      <c r="D1070" t="str">
        <f t="shared" si="110"/>
        <v>Assente il 21/12/2025</v>
      </c>
      <c r="E1070" t="str">
        <f t="shared" si="109"/>
        <v xml:space="preserve"> </v>
      </c>
      <c r="F1070" t="s">
        <v>7</v>
      </c>
    </row>
    <row r="1071" spans="1:7" x14ac:dyDescent="0.25">
      <c r="A1071">
        <v>137</v>
      </c>
      <c r="B1071" t="str">
        <f>"PINZANI PILADE"</f>
        <v>PINZANI PILADE</v>
      </c>
      <c r="C1071" s="1">
        <v>46012</v>
      </c>
      <c r="D1071" t="str">
        <f t="shared" si="110"/>
        <v>Assente il 21/12/2025</v>
      </c>
      <c r="E1071" t="str">
        <f t="shared" si="109"/>
        <v xml:space="preserve"> </v>
      </c>
      <c r="F1071" t="s">
        <v>7</v>
      </c>
    </row>
    <row r="1072" spans="1:7" x14ac:dyDescent="0.25">
      <c r="A1072">
        <v>138</v>
      </c>
      <c r="B1072" t="str">
        <f>"POGGIALI ALESSIO"</f>
        <v>POGGIALI ALESSIO</v>
      </c>
      <c r="C1072" s="1">
        <v>46012</v>
      </c>
      <c r="D1072" t="str">
        <f t="shared" si="110"/>
        <v>Assente il 21/12/2025</v>
      </c>
      <c r="E1072" t="str">
        <f t="shared" si="109"/>
        <v xml:space="preserve"> </v>
      </c>
      <c r="F1072" t="s">
        <v>7</v>
      </c>
    </row>
    <row r="1073" spans="1:6" x14ac:dyDescent="0.25">
      <c r="A1073">
        <v>140</v>
      </c>
      <c r="B1073" t="str">
        <f>"RONDONI MANUELA"</f>
        <v>RONDONI MANUELA</v>
      </c>
      <c r="C1073" s="1">
        <v>46012</v>
      </c>
      <c r="D1073" t="str">
        <f t="shared" si="110"/>
        <v>Assente il 21/12/2025</v>
      </c>
      <c r="E1073" t="str">
        <f t="shared" si="109"/>
        <v xml:space="preserve"> </v>
      </c>
      <c r="F1073" t="s">
        <v>7</v>
      </c>
    </row>
    <row r="1074" spans="1:6" x14ac:dyDescent="0.25">
      <c r="A1074">
        <v>150</v>
      </c>
      <c r="B1074" t="str">
        <f>"SARTI CRISTINA"</f>
        <v>SARTI CRISTINA</v>
      </c>
      <c r="C1074" s="1">
        <v>46012</v>
      </c>
      <c r="D1074" t="str">
        <f t="shared" si="110"/>
        <v>Assente il 21/12/2025</v>
      </c>
      <c r="E1074" t="str">
        <f t="shared" si="109"/>
        <v xml:space="preserve"> </v>
      </c>
      <c r="F1074" t="s">
        <v>7</v>
      </c>
    </row>
    <row r="1075" spans="1:6" x14ac:dyDescent="0.25">
      <c r="A1075">
        <v>164</v>
      </c>
      <c r="B1075" t="str">
        <f>"TONELLI FRANCESCO"</f>
        <v>TONELLI FRANCESCO</v>
      </c>
      <c r="C1075" s="1">
        <v>46012</v>
      </c>
      <c r="D1075" t="str">
        <f t="shared" si="110"/>
        <v>Assente il 21/12/2025</v>
      </c>
      <c r="E1075" t="str">
        <f t="shared" si="109"/>
        <v xml:space="preserve"> </v>
      </c>
      <c r="F1075" t="s">
        <v>7</v>
      </c>
    </row>
    <row r="1076" spans="1:6" x14ac:dyDescent="0.25">
      <c r="A1076">
        <v>1178</v>
      </c>
      <c r="B1076" t="str">
        <f>"SARTI SONIA"</f>
        <v>SARTI SONIA</v>
      </c>
      <c r="C1076" s="1">
        <v>46012</v>
      </c>
      <c r="D1076" t="str">
        <f t="shared" si="110"/>
        <v>Assente il 21/12/2025</v>
      </c>
      <c r="E1076" t="str">
        <f t="shared" si="109"/>
        <v xml:space="preserve"> </v>
      </c>
      <c r="F1076" t="s">
        <v>7</v>
      </c>
    </row>
    <row r="1077" spans="1:6" x14ac:dyDescent="0.25">
      <c r="A1077">
        <v>1345</v>
      </c>
      <c r="B1077" t="str">
        <f>"CHELI ELENA"</f>
        <v>CHELI ELENA</v>
      </c>
      <c r="C1077" s="1">
        <v>46012</v>
      </c>
      <c r="D1077" t="str">
        <f t="shared" si="110"/>
        <v>Assente il 21/12/2025</v>
      </c>
      <c r="E1077" t="str">
        <f t="shared" si="109"/>
        <v xml:space="preserve"> </v>
      </c>
      <c r="F1077" t="s">
        <v>7</v>
      </c>
    </row>
    <row r="1078" spans="1:6" x14ac:dyDescent="0.25">
      <c r="A1078">
        <v>2000</v>
      </c>
      <c r="B1078" t="str">
        <f>"PULITI STEFANIA"</f>
        <v>PULITI STEFANIA</v>
      </c>
      <c r="C1078" s="1">
        <v>46012</v>
      </c>
      <c r="D1078" t="str">
        <f t="shared" si="110"/>
        <v>Assente il 21/12/2025</v>
      </c>
      <c r="E1078" t="str">
        <f t="shared" si="109"/>
        <v xml:space="preserve"> </v>
      </c>
      <c r="F1078" t="s">
        <v>7</v>
      </c>
    </row>
    <row r="1079" spans="1:6" x14ac:dyDescent="0.25">
      <c r="A1079">
        <v>10023</v>
      </c>
      <c r="B1079" t="str">
        <f>"FALLANI ANDREA"</f>
        <v>FALLANI ANDREA</v>
      </c>
      <c r="C1079" s="1">
        <v>46012</v>
      </c>
      <c r="D1079" t="str">
        <f t="shared" si="110"/>
        <v>Assente il 21/12/2025</v>
      </c>
      <c r="E1079" t="str">
        <f t="shared" si="109"/>
        <v xml:space="preserve"> </v>
      </c>
      <c r="F1079" t="s">
        <v>7</v>
      </c>
    </row>
    <row r="1080" spans="1:6" x14ac:dyDescent="0.25">
      <c r="A1080">
        <v>10024</v>
      </c>
      <c r="B1080" t="str">
        <f>"AGLIETTI FILIPPO"</f>
        <v>AGLIETTI FILIPPO</v>
      </c>
      <c r="C1080" s="1">
        <v>46012</v>
      </c>
      <c r="D1080" t="str">
        <f t="shared" si="110"/>
        <v>Assente il 21/12/2025</v>
      </c>
      <c r="E1080" t="str">
        <f t="shared" si="109"/>
        <v xml:space="preserve"> </v>
      </c>
      <c r="F1080" t="s">
        <v>7</v>
      </c>
    </row>
    <row r="1081" spans="1:6" x14ac:dyDescent="0.25">
      <c r="A1081">
        <v>10025</v>
      </c>
      <c r="B1081" t="str">
        <f>"GALGANI ILENIA"</f>
        <v>GALGANI ILENIA</v>
      </c>
      <c r="C1081" s="1">
        <v>46012</v>
      </c>
      <c r="D1081" t="str">
        <f t="shared" si="110"/>
        <v>Assente il 21/12/2025</v>
      </c>
      <c r="E1081" t="str">
        <f t="shared" si="109"/>
        <v xml:space="preserve"> </v>
      </c>
      <c r="F1081" t="s">
        <v>7</v>
      </c>
    </row>
    <row r="1082" spans="1:6" x14ac:dyDescent="0.25">
      <c r="A1082">
        <v>11014</v>
      </c>
      <c r="B1082" t="str">
        <f>"BECATTINI MIRKO"</f>
        <v>BECATTINI MIRKO</v>
      </c>
      <c r="C1082" s="1">
        <v>46012</v>
      </c>
      <c r="D1082" t="str">
        <f t="shared" si="110"/>
        <v>Assente il 21/12/2025</v>
      </c>
      <c r="E1082" t="str">
        <f t="shared" si="109"/>
        <v xml:space="preserve"> </v>
      </c>
      <c r="F1082" t="s">
        <v>7</v>
      </c>
    </row>
    <row r="1083" spans="1:6" x14ac:dyDescent="0.25">
      <c r="A1083">
        <v>11016</v>
      </c>
      <c r="B1083" t="str">
        <f>"BONDI ARIANNA"</f>
        <v>BONDI ARIANNA</v>
      </c>
      <c r="C1083" s="1">
        <v>46012</v>
      </c>
      <c r="D1083" t="str">
        <f t="shared" si="110"/>
        <v>Assente il 21/12/2025</v>
      </c>
      <c r="E1083" t="str">
        <f t="shared" si="109"/>
        <v xml:space="preserve"> </v>
      </c>
      <c r="F1083" t="s">
        <v>7</v>
      </c>
    </row>
    <row r="1084" spans="1:6" x14ac:dyDescent="0.25">
      <c r="A1084">
        <v>11022</v>
      </c>
      <c r="B1084" t="str">
        <f>"CAVICCHI ANDREA"</f>
        <v>CAVICCHI ANDREA</v>
      </c>
      <c r="C1084" s="1">
        <v>46012</v>
      </c>
      <c r="D1084" t="str">
        <f t="shared" si="110"/>
        <v>Assente il 21/12/2025</v>
      </c>
      <c r="E1084" t="str">
        <f t="shared" si="109"/>
        <v xml:space="preserve"> </v>
      </c>
      <c r="F1084" t="s">
        <v>7</v>
      </c>
    </row>
    <row r="1085" spans="1:6" x14ac:dyDescent="0.25">
      <c r="A1085">
        <v>11023</v>
      </c>
      <c r="B1085" t="str">
        <f>"SIRSI ELEONORA"</f>
        <v>SIRSI ELEONORA</v>
      </c>
      <c r="C1085" s="1">
        <v>46012</v>
      </c>
      <c r="D1085" t="str">
        <f t="shared" si="110"/>
        <v>Assente il 21/12/2025</v>
      </c>
      <c r="E1085" t="str">
        <f t="shared" si="109"/>
        <v xml:space="preserve"> </v>
      </c>
      <c r="F1085" t="s">
        <v>7</v>
      </c>
    </row>
    <row r="1086" spans="1:6" x14ac:dyDescent="0.25">
      <c r="A1086">
        <v>11024</v>
      </c>
      <c r="B1086" t="str">
        <f>"FABBRI PAOLA"</f>
        <v>FABBRI PAOLA</v>
      </c>
      <c r="C1086" s="1">
        <v>46012</v>
      </c>
      <c r="D1086" t="str">
        <f t="shared" si="110"/>
        <v>Assente il 21/12/2025</v>
      </c>
      <c r="E1086" t="str">
        <f t="shared" si="109"/>
        <v xml:space="preserve"> </v>
      </c>
      <c r="F1086" t="s">
        <v>7</v>
      </c>
    </row>
    <row r="1087" spans="1:6" x14ac:dyDescent="0.25">
      <c r="A1087">
        <v>11025</v>
      </c>
      <c r="B1087" t="str">
        <f>"ACQUAVIVA MARIANNA"</f>
        <v>ACQUAVIVA MARIANNA</v>
      </c>
      <c r="C1087" s="1">
        <v>46012</v>
      </c>
      <c r="D1087" t="str">
        <f t="shared" si="110"/>
        <v>Assente il 21/12/2025</v>
      </c>
      <c r="E1087" t="str">
        <f t="shared" si="109"/>
        <v xml:space="preserve"> </v>
      </c>
      <c r="F1087" t="s">
        <v>7</v>
      </c>
    </row>
    <row r="1088" spans="1:6" x14ac:dyDescent="0.25">
      <c r="A1088">
        <v>11030</v>
      </c>
      <c r="B1088" t="str">
        <f>"CIOTOLI MARTA"</f>
        <v>CIOTOLI MARTA</v>
      </c>
      <c r="C1088" s="1">
        <v>46012</v>
      </c>
      <c r="D1088" t="str">
        <f t="shared" si="110"/>
        <v>Assente il 21/12/2025</v>
      </c>
      <c r="E1088" t="str">
        <f t="shared" si="109"/>
        <v xml:space="preserve"> </v>
      </c>
      <c r="F1088" t="s">
        <v>7</v>
      </c>
    </row>
    <row r="1089" spans="1:7" x14ac:dyDescent="0.25">
      <c r="A1089">
        <v>1</v>
      </c>
      <c r="B1089" t="str">
        <f>"ANGIOLINI RENATO"</f>
        <v>ANGIOLINI RENATO</v>
      </c>
      <c r="C1089" s="1">
        <v>46013</v>
      </c>
      <c r="D1089" t="str">
        <f>"Assente il 22/12/2025"</f>
        <v>Assente il 22/12/2025</v>
      </c>
      <c r="E1089" t="str">
        <f t="shared" si="109"/>
        <v xml:space="preserve"> </v>
      </c>
      <c r="F1089" t="s">
        <v>7</v>
      </c>
      <c r="G1089" s="2">
        <v>0.25</v>
      </c>
    </row>
    <row r="1090" spans="1:7" x14ac:dyDescent="0.25">
      <c r="A1090">
        <v>43</v>
      </c>
      <c r="B1090" t="str">
        <f>"CECCHERINI SIMONA"</f>
        <v>CECCHERINI SIMONA</v>
      </c>
      <c r="C1090" s="1">
        <v>46013</v>
      </c>
      <c r="D1090" t="str">
        <f>"Assente dal 22/12/2025 al 24/12/2025"</f>
        <v>Assente dal 22/12/2025 al 24/12/2025</v>
      </c>
      <c r="E1090" t="str">
        <f>"1000 FERIE"</f>
        <v>1000 FERIE</v>
      </c>
      <c r="F1090" t="s">
        <v>7</v>
      </c>
      <c r="G1090" s="2">
        <v>0.25</v>
      </c>
    </row>
    <row r="1091" spans="1:7" x14ac:dyDescent="0.25">
      <c r="A1091">
        <v>73</v>
      </c>
      <c r="B1091" t="str">
        <f>"FRANCI LUISELLA"</f>
        <v>FRANCI LUISELLA</v>
      </c>
      <c r="C1091" s="1">
        <v>46013</v>
      </c>
      <c r="D1091" t="str">
        <f>"Assente il 22/12/2025"</f>
        <v>Assente il 22/12/2025</v>
      </c>
      <c r="E1091" t="str">
        <f>" "</f>
        <v xml:space="preserve"> </v>
      </c>
      <c r="F1091" t="s">
        <v>7</v>
      </c>
      <c r="G1091" s="2">
        <v>0.25</v>
      </c>
    </row>
    <row r="1092" spans="1:7" x14ac:dyDescent="0.25">
      <c r="A1092">
        <v>74</v>
      </c>
      <c r="B1092" t="str">
        <f>"FOCARDI LUCIA SILVIA"</f>
        <v>FOCARDI LUCIA SILVIA</v>
      </c>
      <c r="C1092" s="1">
        <v>46013</v>
      </c>
      <c r="D1092" t="str">
        <f>"Assente dal 22/12/2025 al 24/12/2025"</f>
        <v>Assente dal 22/12/2025 al 24/12/2025</v>
      </c>
      <c r="E1092" t="str">
        <f>"1000 FERIE"</f>
        <v>1000 FERIE</v>
      </c>
      <c r="F1092" t="s">
        <v>7</v>
      </c>
      <c r="G1092" s="2">
        <v>0.25</v>
      </c>
    </row>
    <row r="1093" spans="1:7" x14ac:dyDescent="0.25">
      <c r="A1093">
        <v>150</v>
      </c>
      <c r="B1093" t="str">
        <f>"SARTI CRISTINA"</f>
        <v>SARTI CRISTINA</v>
      </c>
      <c r="C1093" s="1">
        <v>46013</v>
      </c>
      <c r="D1093" t="str">
        <f>"Assente il 22/12/2025"</f>
        <v>Assente il 22/12/2025</v>
      </c>
      <c r="E1093" t="str">
        <f>" "</f>
        <v xml:space="preserve"> </v>
      </c>
      <c r="F1093" t="s">
        <v>7</v>
      </c>
      <c r="G1093" s="2">
        <v>0.25</v>
      </c>
    </row>
    <row r="1094" spans="1:7" x14ac:dyDescent="0.25">
      <c r="A1094">
        <v>1178</v>
      </c>
      <c r="B1094" t="str">
        <f>"SARTI SONIA"</f>
        <v>SARTI SONIA</v>
      </c>
      <c r="C1094" s="1">
        <v>46013</v>
      </c>
      <c r="D1094" t="str">
        <f>"Assente dal 22/12/2025 al 24/12/2025"</f>
        <v>Assente dal 22/12/2025 al 24/12/2025</v>
      </c>
      <c r="E1094" t="str">
        <f>"1000 FERIE"</f>
        <v>1000 FERIE</v>
      </c>
      <c r="F1094" t="s">
        <v>7</v>
      </c>
      <c r="G1094" s="2">
        <v>0.25</v>
      </c>
    </row>
    <row r="1095" spans="1:7" x14ac:dyDescent="0.25">
      <c r="A1095">
        <v>10023</v>
      </c>
      <c r="B1095" t="str">
        <f>"FALLANI ANDREA"</f>
        <v>FALLANI ANDREA</v>
      </c>
      <c r="C1095" s="1">
        <v>46013</v>
      </c>
      <c r="D1095" t="str">
        <f>"Assente il 22/12/2025"</f>
        <v>Assente il 22/12/2025</v>
      </c>
      <c r="E1095" t="str">
        <f>" "</f>
        <v xml:space="preserve"> </v>
      </c>
      <c r="F1095" t="s">
        <v>7</v>
      </c>
      <c r="G1095" s="2">
        <v>0.25</v>
      </c>
    </row>
    <row r="1096" spans="1:7" x14ac:dyDescent="0.25">
      <c r="A1096">
        <v>10025</v>
      </c>
      <c r="B1096" t="str">
        <f>"GALGANI ILENIA"</f>
        <v>GALGANI ILENIA</v>
      </c>
      <c r="C1096" s="1">
        <v>46013</v>
      </c>
      <c r="D1096" t="str">
        <f>"Assente il 22/12/2025"</f>
        <v>Assente il 22/12/2025</v>
      </c>
      <c r="E1096" t="str">
        <f>"1000 FERIE"</f>
        <v>1000 FERIE</v>
      </c>
      <c r="F1096" t="s">
        <v>7</v>
      </c>
      <c r="G1096" s="2">
        <v>0.25</v>
      </c>
    </row>
    <row r="1097" spans="1:7" x14ac:dyDescent="0.25">
      <c r="A1097">
        <v>11016</v>
      </c>
      <c r="B1097" t="str">
        <f>"BONDI ARIANNA"</f>
        <v>BONDI ARIANNA</v>
      </c>
      <c r="C1097" s="1">
        <v>46013</v>
      </c>
      <c r="D1097" t="str">
        <f>"Assente dal 22/12/2025 al 24/12/2025"</f>
        <v>Assente dal 22/12/2025 al 24/12/2025</v>
      </c>
      <c r="E1097" t="str">
        <f>"1000 FERIE"</f>
        <v>1000 FERIE</v>
      </c>
      <c r="F1097" t="s">
        <v>7</v>
      </c>
      <c r="G1097" s="2">
        <v>0.25</v>
      </c>
    </row>
    <row r="1098" spans="1:7" x14ac:dyDescent="0.25">
      <c r="A1098">
        <v>11022</v>
      </c>
      <c r="B1098" t="str">
        <f>"CAVICCHI ANDREA"</f>
        <v>CAVICCHI ANDREA</v>
      </c>
      <c r="C1098" s="1">
        <v>46013</v>
      </c>
      <c r="D1098" t="str">
        <f>"Assente il 22/12/2025"</f>
        <v>Assente il 22/12/2025</v>
      </c>
      <c r="E1098" t="str">
        <f>" "</f>
        <v xml:space="preserve"> </v>
      </c>
      <c r="F1098" t="s">
        <v>7</v>
      </c>
      <c r="G1098" s="2">
        <v>0.25</v>
      </c>
    </row>
    <row r="1099" spans="1:7" x14ac:dyDescent="0.25">
      <c r="A1099">
        <v>11023</v>
      </c>
      <c r="B1099" t="str">
        <f>"SIRSI ELEONORA"</f>
        <v>SIRSI ELEONORA</v>
      </c>
      <c r="C1099" s="1">
        <v>46013</v>
      </c>
      <c r="D1099" t="str">
        <f>"Assente il 22/12/2025"</f>
        <v>Assente il 22/12/2025</v>
      </c>
      <c r="E1099" t="str">
        <f>" "</f>
        <v xml:space="preserve"> </v>
      </c>
      <c r="F1099" t="s">
        <v>7</v>
      </c>
      <c r="G1099" s="2">
        <v>0.25</v>
      </c>
    </row>
    <row r="1100" spans="1:7" x14ac:dyDescent="0.25">
      <c r="A1100">
        <v>1</v>
      </c>
      <c r="B1100" t="str">
        <f>"ANGIOLINI RENATO"</f>
        <v>ANGIOLINI RENATO</v>
      </c>
      <c r="C1100" s="1">
        <v>46014</v>
      </c>
      <c r="D1100" t="str">
        <f t="shared" ref="D1100:D1107" si="111">"Assente il 23/12/2025"</f>
        <v>Assente il 23/12/2025</v>
      </c>
      <c r="E1100" t="str">
        <f>" "</f>
        <v xml:space="preserve"> </v>
      </c>
      <c r="F1100" t="s">
        <v>7</v>
      </c>
      <c r="G1100" s="2">
        <v>0.375</v>
      </c>
    </row>
    <row r="1101" spans="1:7" x14ac:dyDescent="0.25">
      <c r="A1101">
        <v>42</v>
      </c>
      <c r="B1101" t="str">
        <f>"CECCHETTI MASSIMO"</f>
        <v>CECCHETTI MASSIMO</v>
      </c>
      <c r="C1101" s="1">
        <v>46014</v>
      </c>
      <c r="D1101" t="str">
        <f t="shared" si="111"/>
        <v>Assente il 23/12/2025</v>
      </c>
      <c r="E1101" t="str">
        <f>"1000 FERIE"</f>
        <v>1000 FERIE</v>
      </c>
      <c r="F1101" t="s">
        <v>7</v>
      </c>
      <c r="G1101" s="2">
        <v>0.375</v>
      </c>
    </row>
    <row r="1102" spans="1:7" x14ac:dyDescent="0.25">
      <c r="A1102">
        <v>73</v>
      </c>
      <c r="B1102" t="str">
        <f>"FRANCI LUISELLA"</f>
        <v>FRANCI LUISELLA</v>
      </c>
      <c r="C1102" s="1">
        <v>46014</v>
      </c>
      <c r="D1102" t="str">
        <f t="shared" si="111"/>
        <v>Assente il 23/12/2025</v>
      </c>
      <c r="E1102" t="str">
        <f>" "</f>
        <v xml:space="preserve"> </v>
      </c>
      <c r="F1102" t="s">
        <v>7</v>
      </c>
      <c r="G1102" s="2">
        <v>0.25</v>
      </c>
    </row>
    <row r="1103" spans="1:7" x14ac:dyDescent="0.25">
      <c r="A1103">
        <v>150</v>
      </c>
      <c r="B1103" t="str">
        <f>"SARTI CRISTINA"</f>
        <v>SARTI CRISTINA</v>
      </c>
      <c r="C1103" s="1">
        <v>46014</v>
      </c>
      <c r="D1103" t="str">
        <f t="shared" si="111"/>
        <v>Assente il 23/12/2025</v>
      </c>
      <c r="E1103" t="str">
        <f>" "</f>
        <v xml:space="preserve"> </v>
      </c>
      <c r="F1103" t="s">
        <v>7</v>
      </c>
      <c r="G1103" s="2">
        <v>0.375</v>
      </c>
    </row>
    <row r="1104" spans="1:7" x14ac:dyDescent="0.25">
      <c r="A1104">
        <v>10023</v>
      </c>
      <c r="B1104" t="str">
        <f>"FALLANI ANDREA"</f>
        <v>FALLANI ANDREA</v>
      </c>
      <c r="C1104" s="1">
        <v>46014</v>
      </c>
      <c r="D1104" t="str">
        <f t="shared" si="111"/>
        <v>Assente il 23/12/2025</v>
      </c>
      <c r="E1104" t="str">
        <f>" "</f>
        <v xml:space="preserve"> </v>
      </c>
      <c r="F1104" t="s">
        <v>7</v>
      </c>
      <c r="G1104" s="2">
        <v>0.375</v>
      </c>
    </row>
    <row r="1105" spans="1:7" x14ac:dyDescent="0.25">
      <c r="A1105">
        <v>11022</v>
      </c>
      <c r="B1105" t="str">
        <f>"CAVICCHI ANDREA"</f>
        <v>CAVICCHI ANDREA</v>
      </c>
      <c r="C1105" s="1">
        <v>46014</v>
      </c>
      <c r="D1105" t="str">
        <f t="shared" si="111"/>
        <v>Assente il 23/12/2025</v>
      </c>
      <c r="E1105" t="str">
        <f>" "</f>
        <v xml:space="preserve"> </v>
      </c>
      <c r="F1105" t="s">
        <v>7</v>
      </c>
      <c r="G1105" s="2">
        <v>0.375</v>
      </c>
    </row>
    <row r="1106" spans="1:7" x14ac:dyDescent="0.25">
      <c r="A1106">
        <v>11023</v>
      </c>
      <c r="B1106" t="str">
        <f>"SIRSI ELEONORA"</f>
        <v>SIRSI ELEONORA</v>
      </c>
      <c r="C1106" s="1">
        <v>46014</v>
      </c>
      <c r="D1106" t="str">
        <f t="shared" si="111"/>
        <v>Assente il 23/12/2025</v>
      </c>
      <c r="E1106" t="str">
        <f>" "</f>
        <v xml:space="preserve"> </v>
      </c>
      <c r="F1106" t="s">
        <v>7</v>
      </c>
      <c r="G1106" s="2">
        <v>0.375</v>
      </c>
    </row>
    <row r="1107" spans="1:7" x14ac:dyDescent="0.25">
      <c r="A1107">
        <v>11025</v>
      </c>
      <c r="B1107" t="str">
        <f>"ACQUAVIVA MARIANNA"</f>
        <v>ACQUAVIVA MARIANNA</v>
      </c>
      <c r="C1107" s="1">
        <v>46014</v>
      </c>
      <c r="D1107" t="str">
        <f t="shared" si="111"/>
        <v>Assente il 23/12/2025</v>
      </c>
      <c r="E1107" t="str">
        <f>"1000 FERIE"</f>
        <v>1000 FERIE</v>
      </c>
      <c r="F1107" t="s">
        <v>7</v>
      </c>
      <c r="G1107" s="2">
        <v>0.375</v>
      </c>
    </row>
    <row r="1108" spans="1:7" x14ac:dyDescent="0.25">
      <c r="A1108">
        <v>1</v>
      </c>
      <c r="B1108" t="str">
        <f>"ANGIOLINI RENATO"</f>
        <v>ANGIOLINI RENATO</v>
      </c>
      <c r="C1108" s="1">
        <v>46015</v>
      </c>
      <c r="D1108" t="str">
        <f>"Assente il 24/12/2025"</f>
        <v>Assente il 24/12/2025</v>
      </c>
      <c r="E1108" t="str">
        <f>" "</f>
        <v xml:space="preserve"> </v>
      </c>
      <c r="F1108" t="s">
        <v>7</v>
      </c>
      <c r="G1108" s="2">
        <v>0.25</v>
      </c>
    </row>
    <row r="1109" spans="1:7" x14ac:dyDescent="0.25">
      <c r="A1109">
        <v>49</v>
      </c>
      <c r="B1109" t="str">
        <f>"CHELI SILVIA"</f>
        <v>CHELI SILVIA</v>
      </c>
      <c r="C1109" s="1">
        <v>46015</v>
      </c>
      <c r="D1109" t="str">
        <f>"Assente dal 24/12/2025 al 06/01/2026"</f>
        <v>Assente dal 24/12/2025 al 06/01/2026</v>
      </c>
      <c r="E1109" t="str">
        <f>"1030 DISPOSIZIONE (ASILO NIDO)"</f>
        <v>1030 DISPOSIZIONE (ASILO NIDO)</v>
      </c>
      <c r="F1109" t="s">
        <v>7</v>
      </c>
      <c r="G1109" s="2">
        <v>0.16666666666666666</v>
      </c>
    </row>
    <row r="1110" spans="1:7" x14ac:dyDescent="0.25">
      <c r="A1110">
        <v>73</v>
      </c>
      <c r="B1110" t="str">
        <f>"FRANCI LUISELLA"</f>
        <v>FRANCI LUISELLA</v>
      </c>
      <c r="C1110" s="1">
        <v>46015</v>
      </c>
      <c r="D1110" t="str">
        <f t="shared" ref="D1110:D1117" si="112">"Assente il 24/12/2025"</f>
        <v>Assente il 24/12/2025</v>
      </c>
      <c r="E1110" t="str">
        <f>" "</f>
        <v xml:space="preserve"> </v>
      </c>
      <c r="F1110" t="s">
        <v>7</v>
      </c>
      <c r="G1110" s="2">
        <v>0.25</v>
      </c>
    </row>
    <row r="1111" spans="1:7" x14ac:dyDescent="0.25">
      <c r="A1111">
        <v>150</v>
      </c>
      <c r="B1111" t="str">
        <f>"SARTI CRISTINA"</f>
        <v>SARTI CRISTINA</v>
      </c>
      <c r="C1111" s="1">
        <v>46015</v>
      </c>
      <c r="D1111" t="str">
        <f t="shared" si="112"/>
        <v>Assente il 24/12/2025</v>
      </c>
      <c r="E1111" t="str">
        <f>" "</f>
        <v xml:space="preserve"> </v>
      </c>
      <c r="F1111" t="s">
        <v>7</v>
      </c>
      <c r="G1111" s="2">
        <v>0.25</v>
      </c>
    </row>
    <row r="1112" spans="1:7" x14ac:dyDescent="0.25">
      <c r="A1112">
        <v>1345</v>
      </c>
      <c r="B1112" t="str">
        <f>"CHELI ELENA"</f>
        <v>CHELI ELENA</v>
      </c>
      <c r="C1112" s="1">
        <v>46015</v>
      </c>
      <c r="D1112" t="str">
        <f t="shared" si="112"/>
        <v>Assente il 24/12/2025</v>
      </c>
      <c r="E1112" t="str">
        <f>"1000 FERIE"</f>
        <v>1000 FERIE</v>
      </c>
      <c r="F1112" t="s">
        <v>7</v>
      </c>
      <c r="G1112" s="2">
        <v>0.25</v>
      </c>
    </row>
    <row r="1113" spans="1:7" x14ac:dyDescent="0.25">
      <c r="A1113">
        <v>10023</v>
      </c>
      <c r="B1113" t="str">
        <f>"FALLANI ANDREA"</f>
        <v>FALLANI ANDREA</v>
      </c>
      <c r="C1113" s="1">
        <v>46015</v>
      </c>
      <c r="D1113" t="str">
        <f t="shared" si="112"/>
        <v>Assente il 24/12/2025</v>
      </c>
      <c r="E1113" t="str">
        <f>" "</f>
        <v xml:space="preserve"> </v>
      </c>
      <c r="F1113" t="s">
        <v>7</v>
      </c>
      <c r="G1113" s="2">
        <v>0.25</v>
      </c>
    </row>
    <row r="1114" spans="1:7" x14ac:dyDescent="0.25">
      <c r="A1114">
        <v>11022</v>
      </c>
      <c r="B1114" t="str">
        <f>"CAVICCHI ANDREA"</f>
        <v>CAVICCHI ANDREA</v>
      </c>
      <c r="C1114" s="1">
        <v>46015</v>
      </c>
      <c r="D1114" t="str">
        <f t="shared" si="112"/>
        <v>Assente il 24/12/2025</v>
      </c>
      <c r="E1114" t="str">
        <f>" "</f>
        <v xml:space="preserve"> </v>
      </c>
      <c r="F1114" t="s">
        <v>7</v>
      </c>
      <c r="G1114" s="2">
        <v>0.25</v>
      </c>
    </row>
    <row r="1115" spans="1:7" x14ac:dyDescent="0.25">
      <c r="A1115">
        <v>11023</v>
      </c>
      <c r="B1115" t="str">
        <f>"SIRSI ELEONORA"</f>
        <v>SIRSI ELEONORA</v>
      </c>
      <c r="C1115" s="1">
        <v>46015</v>
      </c>
      <c r="D1115" t="str">
        <f t="shared" si="112"/>
        <v>Assente il 24/12/2025</v>
      </c>
      <c r="E1115" t="str">
        <f>" "</f>
        <v xml:space="preserve"> </v>
      </c>
      <c r="F1115" t="s">
        <v>7</v>
      </c>
      <c r="G1115" s="2">
        <v>0.25</v>
      </c>
    </row>
    <row r="1116" spans="1:7" x14ac:dyDescent="0.25">
      <c r="A1116">
        <v>11024</v>
      </c>
      <c r="B1116" t="str">
        <f>"FABBRI PAOLA"</f>
        <v>FABBRI PAOLA</v>
      </c>
      <c r="C1116" s="1">
        <v>46015</v>
      </c>
      <c r="D1116" t="str">
        <f t="shared" si="112"/>
        <v>Assente il 24/12/2025</v>
      </c>
      <c r="E1116" t="str">
        <f>"1000 FERIE"</f>
        <v>1000 FERIE</v>
      </c>
      <c r="F1116" t="s">
        <v>7</v>
      </c>
      <c r="G1116" s="2">
        <v>0.25</v>
      </c>
    </row>
    <row r="1117" spans="1:7" x14ac:dyDescent="0.25">
      <c r="A1117">
        <v>11025</v>
      </c>
      <c r="B1117" t="str">
        <f>"ACQUAVIVA MARIANNA"</f>
        <v>ACQUAVIVA MARIANNA</v>
      </c>
      <c r="C1117" s="1">
        <v>46015</v>
      </c>
      <c r="D1117" t="str">
        <f t="shared" si="112"/>
        <v>Assente il 24/12/2025</v>
      </c>
      <c r="E1117" t="str">
        <f>"1000 FERIE"</f>
        <v>1000 FERIE</v>
      </c>
      <c r="F1117" t="s">
        <v>7</v>
      </c>
      <c r="G1117" s="2">
        <v>0.25</v>
      </c>
    </row>
    <row r="1118" spans="1:7" x14ac:dyDescent="0.25">
      <c r="A1118">
        <v>1</v>
      </c>
      <c r="B1118" t="str">
        <f>"ANGIOLINI RENATO"</f>
        <v>ANGIOLINI RENATO</v>
      </c>
      <c r="C1118" s="1">
        <v>46016</v>
      </c>
      <c r="D1118" t="str">
        <f t="shared" ref="D1118:D1149" si="113">"Giorno Festivo"</f>
        <v>Giorno Festivo</v>
      </c>
      <c r="E1118" t="str">
        <f t="shared" ref="E1118:E1149" si="114">" "</f>
        <v xml:space="preserve"> </v>
      </c>
      <c r="F1118" t="s">
        <v>7</v>
      </c>
    </row>
    <row r="1119" spans="1:7" x14ac:dyDescent="0.25">
      <c r="A1119">
        <v>24</v>
      </c>
      <c r="B1119" t="str">
        <f>"BETTINI LORELLA"</f>
        <v>BETTINI LORELLA</v>
      </c>
      <c r="C1119" s="1">
        <v>46016</v>
      </c>
      <c r="D1119" t="str">
        <f t="shared" si="113"/>
        <v>Giorno Festivo</v>
      </c>
      <c r="E1119" t="str">
        <f t="shared" si="114"/>
        <v xml:space="preserve"> </v>
      </c>
      <c r="F1119" t="s">
        <v>7</v>
      </c>
      <c r="G1119" s="2">
        <v>0.375</v>
      </c>
    </row>
    <row r="1120" spans="1:7" x14ac:dyDescent="0.25">
      <c r="A1120">
        <v>34</v>
      </c>
      <c r="B1120" t="str">
        <f>"CAVACIOCCHI ANGELA"</f>
        <v>CAVACIOCCHI ANGELA</v>
      </c>
      <c r="C1120" s="1">
        <v>46016</v>
      </c>
      <c r="D1120" t="str">
        <f t="shared" si="113"/>
        <v>Giorno Festivo</v>
      </c>
      <c r="E1120" t="str">
        <f t="shared" si="114"/>
        <v xml:space="preserve"> </v>
      </c>
      <c r="F1120" t="s">
        <v>7</v>
      </c>
    </row>
    <row r="1121" spans="1:7" x14ac:dyDescent="0.25">
      <c r="A1121">
        <v>42</v>
      </c>
      <c r="B1121" t="str">
        <f>"CECCHETTI MASSIMO"</f>
        <v>CECCHETTI MASSIMO</v>
      </c>
      <c r="C1121" s="1">
        <v>46016</v>
      </c>
      <c r="D1121" t="str">
        <f t="shared" si="113"/>
        <v>Giorno Festivo</v>
      </c>
      <c r="E1121" t="str">
        <f t="shared" si="114"/>
        <v xml:space="preserve"> </v>
      </c>
      <c r="F1121" t="s">
        <v>7</v>
      </c>
    </row>
    <row r="1122" spans="1:7" x14ac:dyDescent="0.25">
      <c r="A1122">
        <v>43</v>
      </c>
      <c r="B1122" t="str">
        <f>"CECCHERINI SIMONA"</f>
        <v>CECCHERINI SIMONA</v>
      </c>
      <c r="C1122" s="1">
        <v>46016</v>
      </c>
      <c r="D1122" t="str">
        <f t="shared" si="113"/>
        <v>Giorno Festivo</v>
      </c>
      <c r="E1122" t="str">
        <f t="shared" si="114"/>
        <v xml:space="preserve"> </v>
      </c>
      <c r="F1122" t="s">
        <v>7</v>
      </c>
      <c r="G1122" s="2">
        <v>0.375</v>
      </c>
    </row>
    <row r="1123" spans="1:7" x14ac:dyDescent="0.25">
      <c r="A1123">
        <v>48</v>
      </c>
      <c r="B1123" t="str">
        <f>"CRESCIOLI PAOLO"</f>
        <v>CRESCIOLI PAOLO</v>
      </c>
      <c r="C1123" s="1">
        <v>46016</v>
      </c>
      <c r="D1123" t="str">
        <f t="shared" si="113"/>
        <v>Giorno Festivo</v>
      </c>
      <c r="E1123" t="str">
        <f t="shared" si="114"/>
        <v xml:space="preserve"> </v>
      </c>
      <c r="F1123" t="s">
        <v>7</v>
      </c>
      <c r="G1123" s="2">
        <v>0.375</v>
      </c>
    </row>
    <row r="1124" spans="1:7" x14ac:dyDescent="0.25">
      <c r="A1124">
        <v>73</v>
      </c>
      <c r="B1124" t="str">
        <f>"FRANCI LUISELLA"</f>
        <v>FRANCI LUISELLA</v>
      </c>
      <c r="C1124" s="1">
        <v>46016</v>
      </c>
      <c r="D1124" t="str">
        <f t="shared" si="113"/>
        <v>Giorno Festivo</v>
      </c>
      <c r="E1124" t="str">
        <f t="shared" si="114"/>
        <v xml:space="preserve"> </v>
      </c>
      <c r="F1124" t="s">
        <v>7</v>
      </c>
      <c r="G1124" s="2">
        <v>0.25</v>
      </c>
    </row>
    <row r="1125" spans="1:7" x14ac:dyDescent="0.25">
      <c r="A1125">
        <v>74</v>
      </c>
      <c r="B1125" t="str">
        <f>"FOCARDI LUCIA SILVIA"</f>
        <v>FOCARDI LUCIA SILVIA</v>
      </c>
      <c r="C1125" s="1">
        <v>46016</v>
      </c>
      <c r="D1125" t="str">
        <f t="shared" si="113"/>
        <v>Giorno Festivo</v>
      </c>
      <c r="E1125" t="str">
        <f t="shared" si="114"/>
        <v xml:space="preserve"> </v>
      </c>
      <c r="F1125" t="s">
        <v>7</v>
      </c>
    </row>
    <row r="1126" spans="1:7" x14ac:dyDescent="0.25">
      <c r="A1126">
        <v>105</v>
      </c>
      <c r="B1126" t="str">
        <f>"LONGHI ALESSIO"</f>
        <v>LONGHI ALESSIO</v>
      </c>
      <c r="C1126" s="1">
        <v>46016</v>
      </c>
      <c r="D1126" t="str">
        <f t="shared" si="113"/>
        <v>Giorno Festivo</v>
      </c>
      <c r="E1126" t="str">
        <f t="shared" si="114"/>
        <v xml:space="preserve"> </v>
      </c>
      <c r="F1126" t="s">
        <v>7</v>
      </c>
    </row>
    <row r="1127" spans="1:7" x14ac:dyDescent="0.25">
      <c r="A1127">
        <v>137</v>
      </c>
      <c r="B1127" t="str">
        <f>"PINZANI PILADE"</f>
        <v>PINZANI PILADE</v>
      </c>
      <c r="C1127" s="1">
        <v>46016</v>
      </c>
      <c r="D1127" t="str">
        <f t="shared" si="113"/>
        <v>Giorno Festivo</v>
      </c>
      <c r="E1127" t="str">
        <f t="shared" si="114"/>
        <v xml:space="preserve"> </v>
      </c>
      <c r="F1127" t="s">
        <v>7</v>
      </c>
      <c r="G1127" s="2">
        <v>0.375</v>
      </c>
    </row>
    <row r="1128" spans="1:7" x14ac:dyDescent="0.25">
      <c r="A1128">
        <v>138</v>
      </c>
      <c r="B1128" t="str">
        <f>"POGGIALI ALESSIO"</f>
        <v>POGGIALI ALESSIO</v>
      </c>
      <c r="C1128" s="1">
        <v>46016</v>
      </c>
      <c r="D1128" t="str">
        <f t="shared" si="113"/>
        <v>Giorno Festivo</v>
      </c>
      <c r="E1128" t="str">
        <f t="shared" si="114"/>
        <v xml:space="preserve"> </v>
      </c>
      <c r="F1128" t="s">
        <v>7</v>
      </c>
      <c r="G1128" s="2">
        <v>0.375</v>
      </c>
    </row>
    <row r="1129" spans="1:7" x14ac:dyDescent="0.25">
      <c r="A1129">
        <v>140</v>
      </c>
      <c r="B1129" t="str">
        <f>"RONDONI MANUELA"</f>
        <v>RONDONI MANUELA</v>
      </c>
      <c r="C1129" s="1">
        <v>46016</v>
      </c>
      <c r="D1129" t="str">
        <f t="shared" si="113"/>
        <v>Giorno Festivo</v>
      </c>
      <c r="E1129" t="str">
        <f t="shared" si="114"/>
        <v xml:space="preserve"> </v>
      </c>
      <c r="F1129" t="s">
        <v>7</v>
      </c>
      <c r="G1129" s="2">
        <v>0.20833333333333334</v>
      </c>
    </row>
    <row r="1130" spans="1:7" x14ac:dyDescent="0.25">
      <c r="A1130">
        <v>150</v>
      </c>
      <c r="B1130" t="str">
        <f>"SARTI CRISTINA"</f>
        <v>SARTI CRISTINA</v>
      </c>
      <c r="C1130" s="1">
        <v>46016</v>
      </c>
      <c r="D1130" t="str">
        <f t="shared" si="113"/>
        <v>Giorno Festivo</v>
      </c>
      <c r="E1130" t="str">
        <f t="shared" si="114"/>
        <v xml:space="preserve"> </v>
      </c>
      <c r="F1130" t="s">
        <v>7</v>
      </c>
    </row>
    <row r="1131" spans="1:7" x14ac:dyDescent="0.25">
      <c r="A1131">
        <v>164</v>
      </c>
      <c r="B1131" t="str">
        <f>"TONELLI FRANCESCO"</f>
        <v>TONELLI FRANCESCO</v>
      </c>
      <c r="C1131" s="1">
        <v>46016</v>
      </c>
      <c r="D1131" t="str">
        <f t="shared" si="113"/>
        <v>Giorno Festivo</v>
      </c>
      <c r="E1131" t="str">
        <f t="shared" si="114"/>
        <v xml:space="preserve"> </v>
      </c>
      <c r="F1131" t="s">
        <v>7</v>
      </c>
      <c r="G1131" s="2">
        <v>0.375</v>
      </c>
    </row>
    <row r="1132" spans="1:7" x14ac:dyDescent="0.25">
      <c r="A1132">
        <v>1178</v>
      </c>
      <c r="B1132" t="str">
        <f>"SARTI SONIA"</f>
        <v>SARTI SONIA</v>
      </c>
      <c r="C1132" s="1">
        <v>46016</v>
      </c>
      <c r="D1132" t="str">
        <f t="shared" si="113"/>
        <v>Giorno Festivo</v>
      </c>
      <c r="E1132" t="str">
        <f t="shared" si="114"/>
        <v xml:space="preserve"> </v>
      </c>
      <c r="F1132" t="s">
        <v>7</v>
      </c>
    </row>
    <row r="1133" spans="1:7" x14ac:dyDescent="0.25">
      <c r="A1133">
        <v>1345</v>
      </c>
      <c r="B1133" t="str">
        <f>"CHELI ELENA"</f>
        <v>CHELI ELENA</v>
      </c>
      <c r="C1133" s="1">
        <v>46016</v>
      </c>
      <c r="D1133" t="str">
        <f t="shared" si="113"/>
        <v>Giorno Festivo</v>
      </c>
      <c r="E1133" t="str">
        <f t="shared" si="114"/>
        <v xml:space="preserve"> </v>
      </c>
      <c r="F1133" t="s">
        <v>7</v>
      </c>
      <c r="G1133" s="2">
        <v>0.375</v>
      </c>
    </row>
    <row r="1134" spans="1:7" x14ac:dyDescent="0.25">
      <c r="A1134">
        <v>2000</v>
      </c>
      <c r="B1134" t="str">
        <f>"PULITI STEFANIA"</f>
        <v>PULITI STEFANIA</v>
      </c>
      <c r="C1134" s="1">
        <v>46016</v>
      </c>
      <c r="D1134" t="str">
        <f t="shared" si="113"/>
        <v>Giorno Festivo</v>
      </c>
      <c r="E1134" t="str">
        <f t="shared" si="114"/>
        <v xml:space="preserve"> </v>
      </c>
      <c r="F1134" t="s">
        <v>7</v>
      </c>
    </row>
    <row r="1135" spans="1:7" x14ac:dyDescent="0.25">
      <c r="A1135">
        <v>10023</v>
      </c>
      <c r="B1135" t="str">
        <f>"FALLANI ANDREA"</f>
        <v>FALLANI ANDREA</v>
      </c>
      <c r="C1135" s="1">
        <v>46016</v>
      </c>
      <c r="D1135" t="str">
        <f t="shared" si="113"/>
        <v>Giorno Festivo</v>
      </c>
      <c r="E1135" t="str">
        <f t="shared" si="114"/>
        <v xml:space="preserve"> </v>
      </c>
      <c r="F1135" t="s">
        <v>7</v>
      </c>
    </row>
    <row r="1136" spans="1:7" x14ac:dyDescent="0.25">
      <c r="A1136">
        <v>10024</v>
      </c>
      <c r="B1136" t="str">
        <f>"AGLIETTI FILIPPO"</f>
        <v>AGLIETTI FILIPPO</v>
      </c>
      <c r="C1136" s="1">
        <v>46016</v>
      </c>
      <c r="D1136" t="str">
        <f t="shared" si="113"/>
        <v>Giorno Festivo</v>
      </c>
      <c r="E1136" t="str">
        <f t="shared" si="114"/>
        <v xml:space="preserve"> </v>
      </c>
      <c r="F1136" t="s">
        <v>7</v>
      </c>
    </row>
    <row r="1137" spans="1:7" x14ac:dyDescent="0.25">
      <c r="A1137">
        <v>10025</v>
      </c>
      <c r="B1137" t="str">
        <f>"GALGANI ILENIA"</f>
        <v>GALGANI ILENIA</v>
      </c>
      <c r="C1137" s="1">
        <v>46016</v>
      </c>
      <c r="D1137" t="str">
        <f t="shared" si="113"/>
        <v>Giorno Festivo</v>
      </c>
      <c r="E1137" t="str">
        <f t="shared" si="114"/>
        <v xml:space="preserve"> </v>
      </c>
      <c r="F1137" t="s">
        <v>7</v>
      </c>
    </row>
    <row r="1138" spans="1:7" x14ac:dyDescent="0.25">
      <c r="A1138">
        <v>11014</v>
      </c>
      <c r="B1138" t="str">
        <f>"BECATTINI MIRKO"</f>
        <v>BECATTINI MIRKO</v>
      </c>
      <c r="C1138" s="1">
        <v>46016</v>
      </c>
      <c r="D1138" t="str">
        <f t="shared" si="113"/>
        <v>Giorno Festivo</v>
      </c>
      <c r="E1138" t="str">
        <f t="shared" si="114"/>
        <v xml:space="preserve"> </v>
      </c>
      <c r="F1138" t="s">
        <v>7</v>
      </c>
    </row>
    <row r="1139" spans="1:7" x14ac:dyDescent="0.25">
      <c r="A1139">
        <v>11016</v>
      </c>
      <c r="B1139" t="str">
        <f>"BONDI ARIANNA"</f>
        <v>BONDI ARIANNA</v>
      </c>
      <c r="C1139" s="1">
        <v>46016</v>
      </c>
      <c r="D1139" t="str">
        <f t="shared" si="113"/>
        <v>Giorno Festivo</v>
      </c>
      <c r="E1139" t="str">
        <f t="shared" si="114"/>
        <v xml:space="preserve"> </v>
      </c>
      <c r="F1139" t="s">
        <v>7</v>
      </c>
    </row>
    <row r="1140" spans="1:7" x14ac:dyDescent="0.25">
      <c r="A1140">
        <v>11022</v>
      </c>
      <c r="B1140" t="str">
        <f>"CAVICCHI ANDREA"</f>
        <v>CAVICCHI ANDREA</v>
      </c>
      <c r="C1140" s="1">
        <v>46016</v>
      </c>
      <c r="D1140" t="str">
        <f t="shared" si="113"/>
        <v>Giorno Festivo</v>
      </c>
      <c r="E1140" t="str">
        <f t="shared" si="114"/>
        <v xml:space="preserve"> </v>
      </c>
      <c r="F1140" t="s">
        <v>7</v>
      </c>
    </row>
    <row r="1141" spans="1:7" x14ac:dyDescent="0.25">
      <c r="A1141">
        <v>11023</v>
      </c>
      <c r="B1141" t="str">
        <f>"SIRSI ELEONORA"</f>
        <v>SIRSI ELEONORA</v>
      </c>
      <c r="C1141" s="1">
        <v>46016</v>
      </c>
      <c r="D1141" t="str">
        <f t="shared" si="113"/>
        <v>Giorno Festivo</v>
      </c>
      <c r="E1141" t="str">
        <f t="shared" si="114"/>
        <v xml:space="preserve"> </v>
      </c>
      <c r="F1141" t="s">
        <v>7</v>
      </c>
    </row>
    <row r="1142" spans="1:7" x14ac:dyDescent="0.25">
      <c r="A1142">
        <v>11024</v>
      </c>
      <c r="B1142" t="str">
        <f>"FABBRI PAOLA"</f>
        <v>FABBRI PAOLA</v>
      </c>
      <c r="C1142" s="1">
        <v>46016</v>
      </c>
      <c r="D1142" t="str">
        <f t="shared" si="113"/>
        <v>Giorno Festivo</v>
      </c>
      <c r="E1142" t="str">
        <f t="shared" si="114"/>
        <v xml:space="preserve"> </v>
      </c>
      <c r="F1142" t="s">
        <v>7</v>
      </c>
    </row>
    <row r="1143" spans="1:7" x14ac:dyDescent="0.25">
      <c r="A1143">
        <v>11025</v>
      </c>
      <c r="B1143" t="str">
        <f>"ACQUAVIVA MARIANNA"</f>
        <v>ACQUAVIVA MARIANNA</v>
      </c>
      <c r="C1143" s="1">
        <v>46016</v>
      </c>
      <c r="D1143" t="str">
        <f t="shared" si="113"/>
        <v>Giorno Festivo</v>
      </c>
      <c r="E1143" t="str">
        <f t="shared" si="114"/>
        <v xml:space="preserve"> </v>
      </c>
      <c r="F1143" t="s">
        <v>7</v>
      </c>
    </row>
    <row r="1144" spans="1:7" x14ac:dyDescent="0.25">
      <c r="A1144">
        <v>11030</v>
      </c>
      <c r="B1144" t="str">
        <f>"CIOTOLI MARTA"</f>
        <v>CIOTOLI MARTA</v>
      </c>
      <c r="C1144" s="1">
        <v>46016</v>
      </c>
      <c r="D1144" t="str">
        <f t="shared" si="113"/>
        <v>Giorno Festivo</v>
      </c>
      <c r="E1144" t="str">
        <f t="shared" si="114"/>
        <v xml:space="preserve"> </v>
      </c>
      <c r="F1144" t="s">
        <v>7</v>
      </c>
    </row>
    <row r="1145" spans="1:7" x14ac:dyDescent="0.25">
      <c r="A1145">
        <v>1</v>
      </c>
      <c r="B1145" t="str">
        <f>"ANGIOLINI RENATO"</f>
        <v>ANGIOLINI RENATO</v>
      </c>
      <c r="C1145" s="1">
        <v>46017</v>
      </c>
      <c r="D1145" t="str">
        <f t="shared" si="113"/>
        <v>Giorno Festivo</v>
      </c>
      <c r="E1145" t="str">
        <f t="shared" si="114"/>
        <v xml:space="preserve"> </v>
      </c>
      <c r="F1145" t="s">
        <v>7</v>
      </c>
      <c r="G1145" s="2">
        <v>0.25</v>
      </c>
    </row>
    <row r="1146" spans="1:7" x14ac:dyDescent="0.25">
      <c r="A1146">
        <v>24</v>
      </c>
      <c r="B1146" t="str">
        <f>"BETTINI LORELLA"</f>
        <v>BETTINI LORELLA</v>
      </c>
      <c r="C1146" s="1">
        <v>46017</v>
      </c>
      <c r="D1146" t="str">
        <f t="shared" si="113"/>
        <v>Giorno Festivo</v>
      </c>
      <c r="E1146" t="str">
        <f t="shared" si="114"/>
        <v xml:space="preserve"> </v>
      </c>
      <c r="F1146" t="s">
        <v>7</v>
      </c>
      <c r="G1146" s="2">
        <v>0.25</v>
      </c>
    </row>
    <row r="1147" spans="1:7" x14ac:dyDescent="0.25">
      <c r="A1147">
        <v>34</v>
      </c>
      <c r="B1147" t="str">
        <f>"CAVACIOCCHI ANGELA"</f>
        <v>CAVACIOCCHI ANGELA</v>
      </c>
      <c r="C1147" s="1">
        <v>46017</v>
      </c>
      <c r="D1147" t="str">
        <f t="shared" si="113"/>
        <v>Giorno Festivo</v>
      </c>
      <c r="E1147" t="str">
        <f t="shared" si="114"/>
        <v xml:space="preserve"> </v>
      </c>
      <c r="F1147" t="s">
        <v>7</v>
      </c>
      <c r="G1147" s="2">
        <v>0.25</v>
      </c>
    </row>
    <row r="1148" spans="1:7" x14ac:dyDescent="0.25">
      <c r="A1148">
        <v>42</v>
      </c>
      <c r="B1148" t="str">
        <f>"CECCHETTI MASSIMO"</f>
        <v>CECCHETTI MASSIMO</v>
      </c>
      <c r="C1148" s="1">
        <v>46017</v>
      </c>
      <c r="D1148" t="str">
        <f t="shared" si="113"/>
        <v>Giorno Festivo</v>
      </c>
      <c r="E1148" t="str">
        <f t="shared" si="114"/>
        <v xml:space="preserve"> </v>
      </c>
      <c r="F1148" t="s">
        <v>7</v>
      </c>
      <c r="G1148" s="2">
        <v>0.25</v>
      </c>
    </row>
    <row r="1149" spans="1:7" x14ac:dyDescent="0.25">
      <c r="A1149">
        <v>43</v>
      </c>
      <c r="B1149" t="str">
        <f>"CECCHERINI SIMONA"</f>
        <v>CECCHERINI SIMONA</v>
      </c>
      <c r="C1149" s="1">
        <v>46017</v>
      </c>
      <c r="D1149" t="str">
        <f t="shared" si="113"/>
        <v>Giorno Festivo</v>
      </c>
      <c r="E1149" t="str">
        <f t="shared" si="114"/>
        <v xml:space="preserve"> </v>
      </c>
      <c r="F1149" t="s">
        <v>7</v>
      </c>
      <c r="G1149" s="2">
        <v>0.25</v>
      </c>
    </row>
    <row r="1150" spans="1:7" x14ac:dyDescent="0.25">
      <c r="A1150">
        <v>48</v>
      </c>
      <c r="B1150" t="str">
        <f>"CRESCIOLI PAOLO"</f>
        <v>CRESCIOLI PAOLO</v>
      </c>
      <c r="C1150" s="1">
        <v>46017</v>
      </c>
      <c r="D1150" t="str">
        <f t="shared" ref="D1150:D1171" si="115">"Giorno Festivo"</f>
        <v>Giorno Festivo</v>
      </c>
      <c r="E1150" t="str">
        <f t="shared" ref="E1150:E1181" si="116">" "</f>
        <v xml:space="preserve"> </v>
      </c>
      <c r="F1150" t="s">
        <v>7</v>
      </c>
      <c r="G1150" s="2">
        <v>0.25</v>
      </c>
    </row>
    <row r="1151" spans="1:7" x14ac:dyDescent="0.25">
      <c r="A1151">
        <v>73</v>
      </c>
      <c r="B1151" t="str">
        <f>"FRANCI LUISELLA"</f>
        <v>FRANCI LUISELLA</v>
      </c>
      <c r="C1151" s="1">
        <v>46017</v>
      </c>
      <c r="D1151" t="str">
        <f t="shared" si="115"/>
        <v>Giorno Festivo</v>
      </c>
      <c r="E1151" t="str">
        <f t="shared" si="116"/>
        <v xml:space="preserve"> </v>
      </c>
      <c r="F1151" t="s">
        <v>7</v>
      </c>
      <c r="G1151" s="2">
        <v>0.25</v>
      </c>
    </row>
    <row r="1152" spans="1:7" x14ac:dyDescent="0.25">
      <c r="A1152">
        <v>74</v>
      </c>
      <c r="B1152" t="str">
        <f>"FOCARDI LUCIA SILVIA"</f>
        <v>FOCARDI LUCIA SILVIA</v>
      </c>
      <c r="C1152" s="1">
        <v>46017</v>
      </c>
      <c r="D1152" t="str">
        <f t="shared" si="115"/>
        <v>Giorno Festivo</v>
      </c>
      <c r="E1152" t="str">
        <f t="shared" si="116"/>
        <v xml:space="preserve"> </v>
      </c>
      <c r="F1152" t="s">
        <v>7</v>
      </c>
      <c r="G1152" s="2">
        <v>0.25</v>
      </c>
    </row>
    <row r="1153" spans="1:7" x14ac:dyDescent="0.25">
      <c r="A1153">
        <v>105</v>
      </c>
      <c r="B1153" t="str">
        <f>"LONGHI ALESSIO"</f>
        <v>LONGHI ALESSIO</v>
      </c>
      <c r="C1153" s="1">
        <v>46017</v>
      </c>
      <c r="D1153" t="str">
        <f t="shared" si="115"/>
        <v>Giorno Festivo</v>
      </c>
      <c r="E1153" t="str">
        <f t="shared" si="116"/>
        <v xml:space="preserve"> </v>
      </c>
      <c r="F1153" t="s">
        <v>7</v>
      </c>
      <c r="G1153" s="2">
        <v>0.25</v>
      </c>
    </row>
    <row r="1154" spans="1:7" x14ac:dyDescent="0.25">
      <c r="A1154">
        <v>137</v>
      </c>
      <c r="B1154" t="str">
        <f>"PINZANI PILADE"</f>
        <v>PINZANI PILADE</v>
      </c>
      <c r="C1154" s="1">
        <v>46017</v>
      </c>
      <c r="D1154" t="str">
        <f t="shared" si="115"/>
        <v>Giorno Festivo</v>
      </c>
      <c r="E1154" t="str">
        <f t="shared" si="116"/>
        <v xml:space="preserve"> </v>
      </c>
      <c r="F1154" t="s">
        <v>7</v>
      </c>
      <c r="G1154" s="2">
        <v>0.25</v>
      </c>
    </row>
    <row r="1155" spans="1:7" x14ac:dyDescent="0.25">
      <c r="A1155">
        <v>138</v>
      </c>
      <c r="B1155" t="str">
        <f>"POGGIALI ALESSIO"</f>
        <v>POGGIALI ALESSIO</v>
      </c>
      <c r="C1155" s="1">
        <v>46017</v>
      </c>
      <c r="D1155" t="str">
        <f t="shared" si="115"/>
        <v>Giorno Festivo</v>
      </c>
      <c r="E1155" t="str">
        <f t="shared" si="116"/>
        <v xml:space="preserve"> </v>
      </c>
      <c r="F1155" t="s">
        <v>7</v>
      </c>
      <c r="G1155" s="2">
        <v>0.25</v>
      </c>
    </row>
    <row r="1156" spans="1:7" x14ac:dyDescent="0.25">
      <c r="A1156">
        <v>140</v>
      </c>
      <c r="B1156" t="str">
        <f>"RONDONI MANUELA"</f>
        <v>RONDONI MANUELA</v>
      </c>
      <c r="C1156" s="1">
        <v>46017</v>
      </c>
      <c r="D1156" t="str">
        <f t="shared" si="115"/>
        <v>Giorno Festivo</v>
      </c>
      <c r="E1156" t="str">
        <f t="shared" si="116"/>
        <v xml:space="preserve"> </v>
      </c>
      <c r="F1156" t="s">
        <v>7</v>
      </c>
      <c r="G1156" s="2">
        <v>0.20833333333333334</v>
      </c>
    </row>
    <row r="1157" spans="1:7" x14ac:dyDescent="0.25">
      <c r="A1157">
        <v>150</v>
      </c>
      <c r="B1157" t="str">
        <f>"SARTI CRISTINA"</f>
        <v>SARTI CRISTINA</v>
      </c>
      <c r="C1157" s="1">
        <v>46017</v>
      </c>
      <c r="D1157" t="str">
        <f t="shared" si="115"/>
        <v>Giorno Festivo</v>
      </c>
      <c r="E1157" t="str">
        <f t="shared" si="116"/>
        <v xml:space="preserve"> </v>
      </c>
      <c r="F1157" t="s">
        <v>7</v>
      </c>
      <c r="G1157" s="2">
        <v>0.25</v>
      </c>
    </row>
    <row r="1158" spans="1:7" x14ac:dyDescent="0.25">
      <c r="A1158">
        <v>164</v>
      </c>
      <c r="B1158" t="str">
        <f>"TONELLI FRANCESCO"</f>
        <v>TONELLI FRANCESCO</v>
      </c>
      <c r="C1158" s="1">
        <v>46017</v>
      </c>
      <c r="D1158" t="str">
        <f t="shared" si="115"/>
        <v>Giorno Festivo</v>
      </c>
      <c r="E1158" t="str">
        <f t="shared" si="116"/>
        <v xml:space="preserve"> </v>
      </c>
      <c r="F1158" t="s">
        <v>7</v>
      </c>
      <c r="G1158" s="2">
        <v>0.25</v>
      </c>
    </row>
    <row r="1159" spans="1:7" x14ac:dyDescent="0.25">
      <c r="A1159">
        <v>1178</v>
      </c>
      <c r="B1159" t="str">
        <f>"SARTI SONIA"</f>
        <v>SARTI SONIA</v>
      </c>
      <c r="C1159" s="1">
        <v>46017</v>
      </c>
      <c r="D1159" t="str">
        <f t="shared" si="115"/>
        <v>Giorno Festivo</v>
      </c>
      <c r="E1159" t="str">
        <f t="shared" si="116"/>
        <v xml:space="preserve"> </v>
      </c>
      <c r="F1159" t="s">
        <v>7</v>
      </c>
      <c r="G1159" s="2">
        <v>0.25</v>
      </c>
    </row>
    <row r="1160" spans="1:7" x14ac:dyDescent="0.25">
      <c r="A1160">
        <v>1345</v>
      </c>
      <c r="B1160" t="str">
        <f>"CHELI ELENA"</f>
        <v>CHELI ELENA</v>
      </c>
      <c r="C1160" s="1">
        <v>46017</v>
      </c>
      <c r="D1160" t="str">
        <f t="shared" si="115"/>
        <v>Giorno Festivo</v>
      </c>
      <c r="E1160" t="str">
        <f t="shared" si="116"/>
        <v xml:space="preserve"> </v>
      </c>
      <c r="F1160" t="s">
        <v>7</v>
      </c>
      <c r="G1160" s="2">
        <v>0.25</v>
      </c>
    </row>
    <row r="1161" spans="1:7" x14ac:dyDescent="0.25">
      <c r="A1161">
        <v>2000</v>
      </c>
      <c r="B1161" t="str">
        <f>"PULITI STEFANIA"</f>
        <v>PULITI STEFANIA</v>
      </c>
      <c r="C1161" s="1">
        <v>46017</v>
      </c>
      <c r="D1161" t="str">
        <f t="shared" si="115"/>
        <v>Giorno Festivo</v>
      </c>
      <c r="E1161" t="str">
        <f t="shared" si="116"/>
        <v xml:space="preserve"> </v>
      </c>
      <c r="F1161" t="s">
        <v>7</v>
      </c>
      <c r="G1161" s="2">
        <v>0.25</v>
      </c>
    </row>
    <row r="1162" spans="1:7" x14ac:dyDescent="0.25">
      <c r="A1162">
        <v>10023</v>
      </c>
      <c r="B1162" t="str">
        <f>"FALLANI ANDREA"</f>
        <v>FALLANI ANDREA</v>
      </c>
      <c r="C1162" s="1">
        <v>46017</v>
      </c>
      <c r="D1162" t="str">
        <f t="shared" si="115"/>
        <v>Giorno Festivo</v>
      </c>
      <c r="E1162" t="str">
        <f t="shared" si="116"/>
        <v xml:space="preserve"> </v>
      </c>
      <c r="F1162" t="s">
        <v>7</v>
      </c>
      <c r="G1162" s="2">
        <v>0.25</v>
      </c>
    </row>
    <row r="1163" spans="1:7" x14ac:dyDescent="0.25">
      <c r="A1163">
        <v>10024</v>
      </c>
      <c r="B1163" t="str">
        <f>"AGLIETTI FILIPPO"</f>
        <v>AGLIETTI FILIPPO</v>
      </c>
      <c r="C1163" s="1">
        <v>46017</v>
      </c>
      <c r="D1163" t="str">
        <f t="shared" si="115"/>
        <v>Giorno Festivo</v>
      </c>
      <c r="E1163" t="str">
        <f t="shared" si="116"/>
        <v xml:space="preserve"> </v>
      </c>
      <c r="F1163" t="s">
        <v>7</v>
      </c>
      <c r="G1163" s="2">
        <v>0.25</v>
      </c>
    </row>
    <row r="1164" spans="1:7" x14ac:dyDescent="0.25">
      <c r="A1164">
        <v>10025</v>
      </c>
      <c r="B1164" t="str">
        <f>"GALGANI ILENIA"</f>
        <v>GALGANI ILENIA</v>
      </c>
      <c r="C1164" s="1">
        <v>46017</v>
      </c>
      <c r="D1164" t="str">
        <f t="shared" si="115"/>
        <v>Giorno Festivo</v>
      </c>
      <c r="E1164" t="str">
        <f t="shared" si="116"/>
        <v xml:space="preserve"> </v>
      </c>
      <c r="F1164" t="s">
        <v>7</v>
      </c>
      <c r="G1164" s="2">
        <v>0.25</v>
      </c>
    </row>
    <row r="1165" spans="1:7" x14ac:dyDescent="0.25">
      <c r="A1165">
        <v>11014</v>
      </c>
      <c r="B1165" t="str">
        <f>"BECATTINI MIRKO"</f>
        <v>BECATTINI MIRKO</v>
      </c>
      <c r="C1165" s="1">
        <v>46017</v>
      </c>
      <c r="D1165" t="str">
        <f t="shared" si="115"/>
        <v>Giorno Festivo</v>
      </c>
      <c r="E1165" t="str">
        <f t="shared" si="116"/>
        <v xml:space="preserve"> </v>
      </c>
      <c r="F1165" t="s">
        <v>7</v>
      </c>
      <c r="G1165" s="2">
        <v>0.25</v>
      </c>
    </row>
    <row r="1166" spans="1:7" x14ac:dyDescent="0.25">
      <c r="A1166">
        <v>11016</v>
      </c>
      <c r="B1166" t="str">
        <f>"BONDI ARIANNA"</f>
        <v>BONDI ARIANNA</v>
      </c>
      <c r="C1166" s="1">
        <v>46017</v>
      </c>
      <c r="D1166" t="str">
        <f t="shared" si="115"/>
        <v>Giorno Festivo</v>
      </c>
      <c r="E1166" t="str">
        <f t="shared" si="116"/>
        <v xml:space="preserve"> </v>
      </c>
      <c r="F1166" t="s">
        <v>7</v>
      </c>
      <c r="G1166" s="2">
        <v>0.25</v>
      </c>
    </row>
    <row r="1167" spans="1:7" x14ac:dyDescent="0.25">
      <c r="A1167">
        <v>11022</v>
      </c>
      <c r="B1167" t="str">
        <f>"CAVICCHI ANDREA"</f>
        <v>CAVICCHI ANDREA</v>
      </c>
      <c r="C1167" s="1">
        <v>46017</v>
      </c>
      <c r="D1167" t="str">
        <f t="shared" si="115"/>
        <v>Giorno Festivo</v>
      </c>
      <c r="E1167" t="str">
        <f t="shared" si="116"/>
        <v xml:space="preserve"> </v>
      </c>
      <c r="F1167" t="s">
        <v>7</v>
      </c>
      <c r="G1167" s="2">
        <v>0.25</v>
      </c>
    </row>
    <row r="1168" spans="1:7" x14ac:dyDescent="0.25">
      <c r="A1168">
        <v>11023</v>
      </c>
      <c r="B1168" t="str">
        <f>"SIRSI ELEONORA"</f>
        <v>SIRSI ELEONORA</v>
      </c>
      <c r="C1168" s="1">
        <v>46017</v>
      </c>
      <c r="D1168" t="str">
        <f t="shared" si="115"/>
        <v>Giorno Festivo</v>
      </c>
      <c r="E1168" t="str">
        <f t="shared" si="116"/>
        <v xml:space="preserve"> </v>
      </c>
      <c r="F1168" t="s">
        <v>7</v>
      </c>
      <c r="G1168" s="2">
        <v>0.25</v>
      </c>
    </row>
    <row r="1169" spans="1:7" x14ac:dyDescent="0.25">
      <c r="A1169">
        <v>11024</v>
      </c>
      <c r="B1169" t="str">
        <f>"FABBRI PAOLA"</f>
        <v>FABBRI PAOLA</v>
      </c>
      <c r="C1169" s="1">
        <v>46017</v>
      </c>
      <c r="D1169" t="str">
        <f t="shared" si="115"/>
        <v>Giorno Festivo</v>
      </c>
      <c r="E1169" t="str">
        <f t="shared" si="116"/>
        <v xml:space="preserve"> </v>
      </c>
      <c r="F1169" t="s">
        <v>7</v>
      </c>
      <c r="G1169" s="2">
        <v>0.25</v>
      </c>
    </row>
    <row r="1170" spans="1:7" x14ac:dyDescent="0.25">
      <c r="A1170">
        <v>11025</v>
      </c>
      <c r="B1170" t="str">
        <f>"ACQUAVIVA MARIANNA"</f>
        <v>ACQUAVIVA MARIANNA</v>
      </c>
      <c r="C1170" s="1">
        <v>46017</v>
      </c>
      <c r="D1170" t="str">
        <f t="shared" si="115"/>
        <v>Giorno Festivo</v>
      </c>
      <c r="E1170" t="str">
        <f t="shared" si="116"/>
        <v xml:space="preserve"> </v>
      </c>
      <c r="F1170" t="s">
        <v>7</v>
      </c>
      <c r="G1170" s="2">
        <v>0.25</v>
      </c>
    </row>
    <row r="1171" spans="1:7" x14ac:dyDescent="0.25">
      <c r="A1171">
        <v>11030</v>
      </c>
      <c r="B1171" t="str">
        <f>"CIOTOLI MARTA"</f>
        <v>CIOTOLI MARTA</v>
      </c>
      <c r="C1171" s="1">
        <v>46017</v>
      </c>
      <c r="D1171" t="str">
        <f t="shared" si="115"/>
        <v>Giorno Festivo</v>
      </c>
      <c r="E1171" t="str">
        <f t="shared" si="116"/>
        <v xml:space="preserve"> </v>
      </c>
      <c r="F1171" t="s">
        <v>7</v>
      </c>
      <c r="G1171" s="2">
        <v>0.25</v>
      </c>
    </row>
    <row r="1172" spans="1:7" x14ac:dyDescent="0.25">
      <c r="A1172">
        <v>1</v>
      </c>
      <c r="B1172" t="str">
        <f>"ANGIOLINI RENATO"</f>
        <v>ANGIOLINI RENATO</v>
      </c>
      <c r="C1172" s="1">
        <v>46018</v>
      </c>
      <c r="D1172" t="str">
        <f t="shared" ref="D1172:D1198" si="117">"Assente il 27/12/2025"</f>
        <v>Assente il 27/12/2025</v>
      </c>
      <c r="E1172" t="str">
        <f t="shared" si="116"/>
        <v xml:space="preserve"> </v>
      </c>
      <c r="F1172" t="s">
        <v>7</v>
      </c>
    </row>
    <row r="1173" spans="1:7" x14ac:dyDescent="0.25">
      <c r="A1173">
        <v>24</v>
      </c>
      <c r="B1173" t="str">
        <f>"BETTINI LORELLA"</f>
        <v>BETTINI LORELLA</v>
      </c>
      <c r="C1173" s="1">
        <v>46018</v>
      </c>
      <c r="D1173" t="str">
        <f t="shared" si="117"/>
        <v>Assente il 27/12/2025</v>
      </c>
      <c r="E1173" t="str">
        <f t="shared" si="116"/>
        <v xml:space="preserve"> </v>
      </c>
      <c r="F1173" t="s">
        <v>7</v>
      </c>
    </row>
    <row r="1174" spans="1:7" x14ac:dyDescent="0.25">
      <c r="A1174">
        <v>34</v>
      </c>
      <c r="B1174" t="str">
        <f>"CAVACIOCCHI ANGELA"</f>
        <v>CAVACIOCCHI ANGELA</v>
      </c>
      <c r="C1174" s="1">
        <v>46018</v>
      </c>
      <c r="D1174" t="str">
        <f t="shared" si="117"/>
        <v>Assente il 27/12/2025</v>
      </c>
      <c r="E1174" t="str">
        <f t="shared" si="116"/>
        <v xml:space="preserve"> </v>
      </c>
      <c r="F1174" t="s">
        <v>7</v>
      </c>
    </row>
    <row r="1175" spans="1:7" x14ac:dyDescent="0.25">
      <c r="A1175">
        <v>42</v>
      </c>
      <c r="B1175" t="str">
        <f>"CECCHETTI MASSIMO"</f>
        <v>CECCHETTI MASSIMO</v>
      </c>
      <c r="C1175" s="1">
        <v>46018</v>
      </c>
      <c r="D1175" t="str">
        <f t="shared" si="117"/>
        <v>Assente il 27/12/2025</v>
      </c>
      <c r="E1175" t="str">
        <f t="shared" si="116"/>
        <v xml:space="preserve"> </v>
      </c>
      <c r="F1175" t="s">
        <v>7</v>
      </c>
    </row>
    <row r="1176" spans="1:7" x14ac:dyDescent="0.25">
      <c r="A1176">
        <v>43</v>
      </c>
      <c r="B1176" t="str">
        <f>"CECCHERINI SIMONA"</f>
        <v>CECCHERINI SIMONA</v>
      </c>
      <c r="C1176" s="1">
        <v>46018</v>
      </c>
      <c r="D1176" t="str">
        <f t="shared" si="117"/>
        <v>Assente il 27/12/2025</v>
      </c>
      <c r="E1176" t="str">
        <f t="shared" si="116"/>
        <v xml:space="preserve"> </v>
      </c>
      <c r="F1176" t="s">
        <v>7</v>
      </c>
    </row>
    <row r="1177" spans="1:7" x14ac:dyDescent="0.25">
      <c r="A1177">
        <v>48</v>
      </c>
      <c r="B1177" t="str">
        <f>"CRESCIOLI PAOLO"</f>
        <v>CRESCIOLI PAOLO</v>
      </c>
      <c r="C1177" s="1">
        <v>46018</v>
      </c>
      <c r="D1177" t="str">
        <f t="shared" si="117"/>
        <v>Assente il 27/12/2025</v>
      </c>
      <c r="E1177" t="str">
        <f t="shared" si="116"/>
        <v xml:space="preserve"> </v>
      </c>
      <c r="F1177" t="s">
        <v>7</v>
      </c>
    </row>
    <row r="1178" spans="1:7" x14ac:dyDescent="0.25">
      <c r="A1178">
        <v>73</v>
      </c>
      <c r="B1178" t="str">
        <f>"FRANCI LUISELLA"</f>
        <v>FRANCI LUISELLA</v>
      </c>
      <c r="C1178" s="1">
        <v>46018</v>
      </c>
      <c r="D1178" t="str">
        <f t="shared" si="117"/>
        <v>Assente il 27/12/2025</v>
      </c>
      <c r="E1178" t="str">
        <f t="shared" si="116"/>
        <v xml:space="preserve"> </v>
      </c>
      <c r="F1178" t="s">
        <v>7</v>
      </c>
    </row>
    <row r="1179" spans="1:7" x14ac:dyDescent="0.25">
      <c r="A1179">
        <v>74</v>
      </c>
      <c r="B1179" t="str">
        <f>"FOCARDI LUCIA SILVIA"</f>
        <v>FOCARDI LUCIA SILVIA</v>
      </c>
      <c r="C1179" s="1">
        <v>46018</v>
      </c>
      <c r="D1179" t="str">
        <f t="shared" si="117"/>
        <v>Assente il 27/12/2025</v>
      </c>
      <c r="E1179" t="str">
        <f t="shared" si="116"/>
        <v xml:space="preserve"> </v>
      </c>
      <c r="F1179" t="s">
        <v>7</v>
      </c>
    </row>
    <row r="1180" spans="1:7" x14ac:dyDescent="0.25">
      <c r="A1180">
        <v>105</v>
      </c>
      <c r="B1180" t="str">
        <f>"LONGHI ALESSIO"</f>
        <v>LONGHI ALESSIO</v>
      </c>
      <c r="C1180" s="1">
        <v>46018</v>
      </c>
      <c r="D1180" t="str">
        <f t="shared" si="117"/>
        <v>Assente il 27/12/2025</v>
      </c>
      <c r="E1180" t="str">
        <f t="shared" si="116"/>
        <v xml:space="preserve"> </v>
      </c>
      <c r="F1180" t="s">
        <v>7</v>
      </c>
    </row>
    <row r="1181" spans="1:7" x14ac:dyDescent="0.25">
      <c r="A1181">
        <v>137</v>
      </c>
      <c r="B1181" t="str">
        <f>"PINZANI PILADE"</f>
        <v>PINZANI PILADE</v>
      </c>
      <c r="C1181" s="1">
        <v>46018</v>
      </c>
      <c r="D1181" t="str">
        <f t="shared" si="117"/>
        <v>Assente il 27/12/2025</v>
      </c>
      <c r="E1181" t="str">
        <f t="shared" si="116"/>
        <v xml:space="preserve"> </v>
      </c>
      <c r="F1181" t="s">
        <v>7</v>
      </c>
    </row>
    <row r="1182" spans="1:7" x14ac:dyDescent="0.25">
      <c r="A1182">
        <v>138</v>
      </c>
      <c r="B1182" t="str">
        <f>"POGGIALI ALESSIO"</f>
        <v>POGGIALI ALESSIO</v>
      </c>
      <c r="C1182" s="1">
        <v>46018</v>
      </c>
      <c r="D1182" t="str">
        <f t="shared" si="117"/>
        <v>Assente il 27/12/2025</v>
      </c>
      <c r="E1182" t="str">
        <f t="shared" ref="E1182:E1213" si="118">" "</f>
        <v xml:space="preserve"> </v>
      </c>
      <c r="F1182" t="s">
        <v>7</v>
      </c>
    </row>
    <row r="1183" spans="1:7" x14ac:dyDescent="0.25">
      <c r="A1183">
        <v>140</v>
      </c>
      <c r="B1183" t="str">
        <f>"RONDONI MANUELA"</f>
        <v>RONDONI MANUELA</v>
      </c>
      <c r="C1183" s="1">
        <v>46018</v>
      </c>
      <c r="D1183" t="str">
        <f t="shared" si="117"/>
        <v>Assente il 27/12/2025</v>
      </c>
      <c r="E1183" t="str">
        <f t="shared" si="118"/>
        <v xml:space="preserve"> </v>
      </c>
      <c r="F1183" t="s">
        <v>7</v>
      </c>
    </row>
    <row r="1184" spans="1:7" x14ac:dyDescent="0.25">
      <c r="A1184">
        <v>150</v>
      </c>
      <c r="B1184" t="str">
        <f>"SARTI CRISTINA"</f>
        <v>SARTI CRISTINA</v>
      </c>
      <c r="C1184" s="1">
        <v>46018</v>
      </c>
      <c r="D1184" t="str">
        <f t="shared" si="117"/>
        <v>Assente il 27/12/2025</v>
      </c>
      <c r="E1184" t="str">
        <f t="shared" si="118"/>
        <v xml:space="preserve"> </v>
      </c>
      <c r="F1184" t="s">
        <v>7</v>
      </c>
    </row>
    <row r="1185" spans="1:6" x14ac:dyDescent="0.25">
      <c r="A1185">
        <v>164</v>
      </c>
      <c r="B1185" t="str">
        <f>"TONELLI FRANCESCO"</f>
        <v>TONELLI FRANCESCO</v>
      </c>
      <c r="C1185" s="1">
        <v>46018</v>
      </c>
      <c r="D1185" t="str">
        <f t="shared" si="117"/>
        <v>Assente il 27/12/2025</v>
      </c>
      <c r="E1185" t="str">
        <f t="shared" si="118"/>
        <v xml:space="preserve"> </v>
      </c>
      <c r="F1185" t="s">
        <v>7</v>
      </c>
    </row>
    <row r="1186" spans="1:6" x14ac:dyDescent="0.25">
      <c r="A1186">
        <v>1178</v>
      </c>
      <c r="B1186" t="str">
        <f>"SARTI SONIA"</f>
        <v>SARTI SONIA</v>
      </c>
      <c r="C1186" s="1">
        <v>46018</v>
      </c>
      <c r="D1186" t="str">
        <f t="shared" si="117"/>
        <v>Assente il 27/12/2025</v>
      </c>
      <c r="E1186" t="str">
        <f t="shared" si="118"/>
        <v xml:space="preserve"> </v>
      </c>
      <c r="F1186" t="s">
        <v>7</v>
      </c>
    </row>
    <row r="1187" spans="1:6" x14ac:dyDescent="0.25">
      <c r="A1187">
        <v>1345</v>
      </c>
      <c r="B1187" t="str">
        <f>"CHELI ELENA"</f>
        <v>CHELI ELENA</v>
      </c>
      <c r="C1187" s="1">
        <v>46018</v>
      </c>
      <c r="D1187" t="str">
        <f t="shared" si="117"/>
        <v>Assente il 27/12/2025</v>
      </c>
      <c r="E1187" t="str">
        <f t="shared" si="118"/>
        <v xml:space="preserve"> </v>
      </c>
      <c r="F1187" t="s">
        <v>7</v>
      </c>
    </row>
    <row r="1188" spans="1:6" x14ac:dyDescent="0.25">
      <c r="A1188">
        <v>2000</v>
      </c>
      <c r="B1188" t="str">
        <f>"PULITI STEFANIA"</f>
        <v>PULITI STEFANIA</v>
      </c>
      <c r="C1188" s="1">
        <v>46018</v>
      </c>
      <c r="D1188" t="str">
        <f t="shared" si="117"/>
        <v>Assente il 27/12/2025</v>
      </c>
      <c r="E1188" t="str">
        <f t="shared" si="118"/>
        <v xml:space="preserve"> </v>
      </c>
      <c r="F1188" t="s">
        <v>7</v>
      </c>
    </row>
    <row r="1189" spans="1:6" x14ac:dyDescent="0.25">
      <c r="A1189">
        <v>10023</v>
      </c>
      <c r="B1189" t="str">
        <f>"FALLANI ANDREA"</f>
        <v>FALLANI ANDREA</v>
      </c>
      <c r="C1189" s="1">
        <v>46018</v>
      </c>
      <c r="D1189" t="str">
        <f t="shared" si="117"/>
        <v>Assente il 27/12/2025</v>
      </c>
      <c r="E1189" t="str">
        <f t="shared" si="118"/>
        <v xml:space="preserve"> </v>
      </c>
      <c r="F1189" t="s">
        <v>7</v>
      </c>
    </row>
    <row r="1190" spans="1:6" x14ac:dyDescent="0.25">
      <c r="A1190">
        <v>10024</v>
      </c>
      <c r="B1190" t="str">
        <f>"AGLIETTI FILIPPO"</f>
        <v>AGLIETTI FILIPPO</v>
      </c>
      <c r="C1190" s="1">
        <v>46018</v>
      </c>
      <c r="D1190" t="str">
        <f t="shared" si="117"/>
        <v>Assente il 27/12/2025</v>
      </c>
      <c r="E1190" t="str">
        <f t="shared" si="118"/>
        <v xml:space="preserve"> </v>
      </c>
      <c r="F1190" t="s">
        <v>7</v>
      </c>
    </row>
    <row r="1191" spans="1:6" x14ac:dyDescent="0.25">
      <c r="A1191">
        <v>10025</v>
      </c>
      <c r="B1191" t="str">
        <f>"GALGANI ILENIA"</f>
        <v>GALGANI ILENIA</v>
      </c>
      <c r="C1191" s="1">
        <v>46018</v>
      </c>
      <c r="D1191" t="str">
        <f t="shared" si="117"/>
        <v>Assente il 27/12/2025</v>
      </c>
      <c r="E1191" t="str">
        <f t="shared" si="118"/>
        <v xml:space="preserve"> </v>
      </c>
      <c r="F1191" t="s">
        <v>7</v>
      </c>
    </row>
    <row r="1192" spans="1:6" x14ac:dyDescent="0.25">
      <c r="A1192">
        <v>11014</v>
      </c>
      <c r="B1192" t="str">
        <f>"BECATTINI MIRKO"</f>
        <v>BECATTINI MIRKO</v>
      </c>
      <c r="C1192" s="1">
        <v>46018</v>
      </c>
      <c r="D1192" t="str">
        <f t="shared" si="117"/>
        <v>Assente il 27/12/2025</v>
      </c>
      <c r="E1192" t="str">
        <f t="shared" si="118"/>
        <v xml:space="preserve"> </v>
      </c>
      <c r="F1192" t="s">
        <v>7</v>
      </c>
    </row>
    <row r="1193" spans="1:6" x14ac:dyDescent="0.25">
      <c r="A1193">
        <v>11016</v>
      </c>
      <c r="B1193" t="str">
        <f>"BONDI ARIANNA"</f>
        <v>BONDI ARIANNA</v>
      </c>
      <c r="C1193" s="1">
        <v>46018</v>
      </c>
      <c r="D1193" t="str">
        <f t="shared" si="117"/>
        <v>Assente il 27/12/2025</v>
      </c>
      <c r="E1193" t="str">
        <f t="shared" si="118"/>
        <v xml:space="preserve"> </v>
      </c>
      <c r="F1193" t="s">
        <v>7</v>
      </c>
    </row>
    <row r="1194" spans="1:6" x14ac:dyDescent="0.25">
      <c r="A1194">
        <v>11022</v>
      </c>
      <c r="B1194" t="str">
        <f>"CAVICCHI ANDREA"</f>
        <v>CAVICCHI ANDREA</v>
      </c>
      <c r="C1194" s="1">
        <v>46018</v>
      </c>
      <c r="D1194" t="str">
        <f t="shared" si="117"/>
        <v>Assente il 27/12/2025</v>
      </c>
      <c r="E1194" t="str">
        <f t="shared" si="118"/>
        <v xml:space="preserve"> </v>
      </c>
      <c r="F1194" t="s">
        <v>7</v>
      </c>
    </row>
    <row r="1195" spans="1:6" x14ac:dyDescent="0.25">
      <c r="A1195">
        <v>11023</v>
      </c>
      <c r="B1195" t="str">
        <f>"SIRSI ELEONORA"</f>
        <v>SIRSI ELEONORA</v>
      </c>
      <c r="C1195" s="1">
        <v>46018</v>
      </c>
      <c r="D1195" t="str">
        <f t="shared" si="117"/>
        <v>Assente il 27/12/2025</v>
      </c>
      <c r="E1195" t="str">
        <f t="shared" si="118"/>
        <v xml:space="preserve"> </v>
      </c>
      <c r="F1195" t="s">
        <v>7</v>
      </c>
    </row>
    <row r="1196" spans="1:6" x14ac:dyDescent="0.25">
      <c r="A1196">
        <v>11024</v>
      </c>
      <c r="B1196" t="str">
        <f>"FABBRI PAOLA"</f>
        <v>FABBRI PAOLA</v>
      </c>
      <c r="C1196" s="1">
        <v>46018</v>
      </c>
      <c r="D1196" t="str">
        <f t="shared" si="117"/>
        <v>Assente il 27/12/2025</v>
      </c>
      <c r="E1196" t="str">
        <f t="shared" si="118"/>
        <v xml:space="preserve"> </v>
      </c>
      <c r="F1196" t="s">
        <v>7</v>
      </c>
    </row>
    <row r="1197" spans="1:6" x14ac:dyDescent="0.25">
      <c r="A1197">
        <v>11025</v>
      </c>
      <c r="B1197" t="str">
        <f>"ACQUAVIVA MARIANNA"</f>
        <v>ACQUAVIVA MARIANNA</v>
      </c>
      <c r="C1197" s="1">
        <v>46018</v>
      </c>
      <c r="D1197" t="str">
        <f t="shared" si="117"/>
        <v>Assente il 27/12/2025</v>
      </c>
      <c r="E1197" t="str">
        <f t="shared" si="118"/>
        <v xml:space="preserve"> </v>
      </c>
      <c r="F1197" t="s">
        <v>7</v>
      </c>
    </row>
    <row r="1198" spans="1:6" x14ac:dyDescent="0.25">
      <c r="A1198">
        <v>11030</v>
      </c>
      <c r="B1198" t="str">
        <f>"CIOTOLI MARTA"</f>
        <v>CIOTOLI MARTA</v>
      </c>
      <c r="C1198" s="1">
        <v>46018</v>
      </c>
      <c r="D1198" t="str">
        <f t="shared" si="117"/>
        <v>Assente il 27/12/2025</v>
      </c>
      <c r="E1198" t="str">
        <f t="shared" si="118"/>
        <v xml:space="preserve"> </v>
      </c>
      <c r="F1198" t="s">
        <v>7</v>
      </c>
    </row>
    <row r="1199" spans="1:6" x14ac:dyDescent="0.25">
      <c r="A1199">
        <v>1</v>
      </c>
      <c r="B1199" t="str">
        <f>"ANGIOLINI RENATO"</f>
        <v>ANGIOLINI RENATO</v>
      </c>
      <c r="C1199" s="1">
        <v>46019</v>
      </c>
      <c r="D1199" t="str">
        <f t="shared" ref="D1199:D1225" si="119">"Assente il 28/12/2025"</f>
        <v>Assente il 28/12/2025</v>
      </c>
      <c r="E1199" t="str">
        <f t="shared" si="118"/>
        <v xml:space="preserve"> </v>
      </c>
      <c r="F1199" t="s">
        <v>7</v>
      </c>
    </row>
    <row r="1200" spans="1:6" x14ac:dyDescent="0.25">
      <c r="A1200">
        <v>24</v>
      </c>
      <c r="B1200" t="str">
        <f>"BETTINI LORELLA"</f>
        <v>BETTINI LORELLA</v>
      </c>
      <c r="C1200" s="1">
        <v>46019</v>
      </c>
      <c r="D1200" t="str">
        <f t="shared" si="119"/>
        <v>Assente il 28/12/2025</v>
      </c>
      <c r="E1200" t="str">
        <f t="shared" si="118"/>
        <v xml:space="preserve"> </v>
      </c>
      <c r="F1200" t="s">
        <v>7</v>
      </c>
    </row>
    <row r="1201" spans="1:6" x14ac:dyDescent="0.25">
      <c r="A1201">
        <v>34</v>
      </c>
      <c r="B1201" t="str">
        <f>"CAVACIOCCHI ANGELA"</f>
        <v>CAVACIOCCHI ANGELA</v>
      </c>
      <c r="C1201" s="1">
        <v>46019</v>
      </c>
      <c r="D1201" t="str">
        <f t="shared" si="119"/>
        <v>Assente il 28/12/2025</v>
      </c>
      <c r="E1201" t="str">
        <f t="shared" si="118"/>
        <v xml:space="preserve"> </v>
      </c>
      <c r="F1201" t="s">
        <v>7</v>
      </c>
    </row>
    <row r="1202" spans="1:6" x14ac:dyDescent="0.25">
      <c r="A1202">
        <v>42</v>
      </c>
      <c r="B1202" t="str">
        <f>"CECCHETTI MASSIMO"</f>
        <v>CECCHETTI MASSIMO</v>
      </c>
      <c r="C1202" s="1">
        <v>46019</v>
      </c>
      <c r="D1202" t="str">
        <f t="shared" si="119"/>
        <v>Assente il 28/12/2025</v>
      </c>
      <c r="E1202" t="str">
        <f t="shared" si="118"/>
        <v xml:space="preserve"> </v>
      </c>
      <c r="F1202" t="s">
        <v>7</v>
      </c>
    </row>
    <row r="1203" spans="1:6" x14ac:dyDescent="0.25">
      <c r="A1203">
        <v>43</v>
      </c>
      <c r="B1203" t="str">
        <f>"CECCHERINI SIMONA"</f>
        <v>CECCHERINI SIMONA</v>
      </c>
      <c r="C1203" s="1">
        <v>46019</v>
      </c>
      <c r="D1203" t="str">
        <f t="shared" si="119"/>
        <v>Assente il 28/12/2025</v>
      </c>
      <c r="E1203" t="str">
        <f t="shared" si="118"/>
        <v xml:space="preserve"> </v>
      </c>
      <c r="F1203" t="s">
        <v>7</v>
      </c>
    </row>
    <row r="1204" spans="1:6" x14ac:dyDescent="0.25">
      <c r="A1204">
        <v>48</v>
      </c>
      <c r="B1204" t="str">
        <f>"CRESCIOLI PAOLO"</f>
        <v>CRESCIOLI PAOLO</v>
      </c>
      <c r="C1204" s="1">
        <v>46019</v>
      </c>
      <c r="D1204" t="str">
        <f t="shared" si="119"/>
        <v>Assente il 28/12/2025</v>
      </c>
      <c r="E1204" t="str">
        <f t="shared" si="118"/>
        <v xml:space="preserve"> </v>
      </c>
      <c r="F1204" t="s">
        <v>7</v>
      </c>
    </row>
    <row r="1205" spans="1:6" x14ac:dyDescent="0.25">
      <c r="A1205">
        <v>73</v>
      </c>
      <c r="B1205" t="str">
        <f>"FRANCI LUISELLA"</f>
        <v>FRANCI LUISELLA</v>
      </c>
      <c r="C1205" s="1">
        <v>46019</v>
      </c>
      <c r="D1205" t="str">
        <f t="shared" si="119"/>
        <v>Assente il 28/12/2025</v>
      </c>
      <c r="E1205" t="str">
        <f t="shared" si="118"/>
        <v xml:space="preserve"> </v>
      </c>
      <c r="F1205" t="s">
        <v>7</v>
      </c>
    </row>
    <row r="1206" spans="1:6" x14ac:dyDescent="0.25">
      <c r="A1206">
        <v>74</v>
      </c>
      <c r="B1206" t="str">
        <f>"FOCARDI LUCIA SILVIA"</f>
        <v>FOCARDI LUCIA SILVIA</v>
      </c>
      <c r="C1206" s="1">
        <v>46019</v>
      </c>
      <c r="D1206" t="str">
        <f t="shared" si="119"/>
        <v>Assente il 28/12/2025</v>
      </c>
      <c r="E1206" t="str">
        <f t="shared" si="118"/>
        <v xml:space="preserve"> </v>
      </c>
      <c r="F1206" t="s">
        <v>7</v>
      </c>
    </row>
    <row r="1207" spans="1:6" x14ac:dyDescent="0.25">
      <c r="A1207">
        <v>105</v>
      </c>
      <c r="B1207" t="str">
        <f>"LONGHI ALESSIO"</f>
        <v>LONGHI ALESSIO</v>
      </c>
      <c r="C1207" s="1">
        <v>46019</v>
      </c>
      <c r="D1207" t="str">
        <f t="shared" si="119"/>
        <v>Assente il 28/12/2025</v>
      </c>
      <c r="E1207" t="str">
        <f t="shared" si="118"/>
        <v xml:space="preserve"> </v>
      </c>
      <c r="F1207" t="s">
        <v>7</v>
      </c>
    </row>
    <row r="1208" spans="1:6" x14ac:dyDescent="0.25">
      <c r="A1208">
        <v>137</v>
      </c>
      <c r="B1208" t="str">
        <f>"PINZANI PILADE"</f>
        <v>PINZANI PILADE</v>
      </c>
      <c r="C1208" s="1">
        <v>46019</v>
      </c>
      <c r="D1208" t="str">
        <f t="shared" si="119"/>
        <v>Assente il 28/12/2025</v>
      </c>
      <c r="E1208" t="str">
        <f t="shared" si="118"/>
        <v xml:space="preserve"> </v>
      </c>
      <c r="F1208" t="s">
        <v>7</v>
      </c>
    </row>
    <row r="1209" spans="1:6" x14ac:dyDescent="0.25">
      <c r="A1209">
        <v>138</v>
      </c>
      <c r="B1209" t="str">
        <f>"POGGIALI ALESSIO"</f>
        <v>POGGIALI ALESSIO</v>
      </c>
      <c r="C1209" s="1">
        <v>46019</v>
      </c>
      <c r="D1209" t="str">
        <f t="shared" si="119"/>
        <v>Assente il 28/12/2025</v>
      </c>
      <c r="E1209" t="str">
        <f t="shared" si="118"/>
        <v xml:space="preserve"> </v>
      </c>
      <c r="F1209" t="s">
        <v>7</v>
      </c>
    </row>
    <row r="1210" spans="1:6" x14ac:dyDescent="0.25">
      <c r="A1210">
        <v>140</v>
      </c>
      <c r="B1210" t="str">
        <f>"RONDONI MANUELA"</f>
        <v>RONDONI MANUELA</v>
      </c>
      <c r="C1210" s="1">
        <v>46019</v>
      </c>
      <c r="D1210" t="str">
        <f t="shared" si="119"/>
        <v>Assente il 28/12/2025</v>
      </c>
      <c r="E1210" t="str">
        <f t="shared" si="118"/>
        <v xml:space="preserve"> </v>
      </c>
      <c r="F1210" t="s">
        <v>7</v>
      </c>
    </row>
    <row r="1211" spans="1:6" x14ac:dyDescent="0.25">
      <c r="A1211">
        <v>150</v>
      </c>
      <c r="B1211" t="str">
        <f>"SARTI CRISTINA"</f>
        <v>SARTI CRISTINA</v>
      </c>
      <c r="C1211" s="1">
        <v>46019</v>
      </c>
      <c r="D1211" t="str">
        <f t="shared" si="119"/>
        <v>Assente il 28/12/2025</v>
      </c>
      <c r="E1211" t="str">
        <f t="shared" si="118"/>
        <v xml:space="preserve"> </v>
      </c>
      <c r="F1211" t="s">
        <v>7</v>
      </c>
    </row>
    <row r="1212" spans="1:6" x14ac:dyDescent="0.25">
      <c r="A1212">
        <v>164</v>
      </c>
      <c r="B1212" t="str">
        <f>"TONELLI FRANCESCO"</f>
        <v>TONELLI FRANCESCO</v>
      </c>
      <c r="C1212" s="1">
        <v>46019</v>
      </c>
      <c r="D1212" t="str">
        <f t="shared" si="119"/>
        <v>Assente il 28/12/2025</v>
      </c>
      <c r="E1212" t="str">
        <f t="shared" si="118"/>
        <v xml:space="preserve"> </v>
      </c>
      <c r="F1212" t="s">
        <v>7</v>
      </c>
    </row>
    <row r="1213" spans="1:6" x14ac:dyDescent="0.25">
      <c r="A1213">
        <v>1178</v>
      </c>
      <c r="B1213" t="str">
        <f>"SARTI SONIA"</f>
        <v>SARTI SONIA</v>
      </c>
      <c r="C1213" s="1">
        <v>46019</v>
      </c>
      <c r="D1213" t="str">
        <f t="shared" si="119"/>
        <v>Assente il 28/12/2025</v>
      </c>
      <c r="E1213" t="str">
        <f t="shared" si="118"/>
        <v xml:space="preserve"> </v>
      </c>
      <c r="F1213" t="s">
        <v>7</v>
      </c>
    </row>
    <row r="1214" spans="1:6" x14ac:dyDescent="0.25">
      <c r="A1214">
        <v>1345</v>
      </c>
      <c r="B1214" t="str">
        <f>"CHELI ELENA"</f>
        <v>CHELI ELENA</v>
      </c>
      <c r="C1214" s="1">
        <v>46019</v>
      </c>
      <c r="D1214" t="str">
        <f t="shared" si="119"/>
        <v>Assente il 28/12/2025</v>
      </c>
      <c r="E1214" t="str">
        <f t="shared" ref="E1214:E1229" si="120">" "</f>
        <v xml:space="preserve"> </v>
      </c>
      <c r="F1214" t="s">
        <v>7</v>
      </c>
    </row>
    <row r="1215" spans="1:6" x14ac:dyDescent="0.25">
      <c r="A1215">
        <v>2000</v>
      </c>
      <c r="B1215" t="str">
        <f>"PULITI STEFANIA"</f>
        <v>PULITI STEFANIA</v>
      </c>
      <c r="C1215" s="1">
        <v>46019</v>
      </c>
      <c r="D1215" t="str">
        <f t="shared" si="119"/>
        <v>Assente il 28/12/2025</v>
      </c>
      <c r="E1215" t="str">
        <f t="shared" si="120"/>
        <v xml:space="preserve"> </v>
      </c>
      <c r="F1215" t="s">
        <v>7</v>
      </c>
    </row>
    <row r="1216" spans="1:6" x14ac:dyDescent="0.25">
      <c r="A1216">
        <v>10023</v>
      </c>
      <c r="B1216" t="str">
        <f>"FALLANI ANDREA"</f>
        <v>FALLANI ANDREA</v>
      </c>
      <c r="C1216" s="1">
        <v>46019</v>
      </c>
      <c r="D1216" t="str">
        <f t="shared" si="119"/>
        <v>Assente il 28/12/2025</v>
      </c>
      <c r="E1216" t="str">
        <f t="shared" si="120"/>
        <v xml:space="preserve"> </v>
      </c>
      <c r="F1216" t="s">
        <v>7</v>
      </c>
    </row>
    <row r="1217" spans="1:7" x14ac:dyDescent="0.25">
      <c r="A1217">
        <v>10024</v>
      </c>
      <c r="B1217" t="str">
        <f>"AGLIETTI FILIPPO"</f>
        <v>AGLIETTI FILIPPO</v>
      </c>
      <c r="C1217" s="1">
        <v>46019</v>
      </c>
      <c r="D1217" t="str">
        <f t="shared" si="119"/>
        <v>Assente il 28/12/2025</v>
      </c>
      <c r="E1217" t="str">
        <f t="shared" si="120"/>
        <v xml:space="preserve"> </v>
      </c>
      <c r="F1217" t="s">
        <v>7</v>
      </c>
    </row>
    <row r="1218" spans="1:7" x14ac:dyDescent="0.25">
      <c r="A1218">
        <v>10025</v>
      </c>
      <c r="B1218" t="str">
        <f>"GALGANI ILENIA"</f>
        <v>GALGANI ILENIA</v>
      </c>
      <c r="C1218" s="1">
        <v>46019</v>
      </c>
      <c r="D1218" t="str">
        <f t="shared" si="119"/>
        <v>Assente il 28/12/2025</v>
      </c>
      <c r="E1218" t="str">
        <f t="shared" si="120"/>
        <v xml:space="preserve"> </v>
      </c>
      <c r="F1218" t="s">
        <v>7</v>
      </c>
    </row>
    <row r="1219" spans="1:7" x14ac:dyDescent="0.25">
      <c r="A1219">
        <v>11014</v>
      </c>
      <c r="B1219" t="str">
        <f>"BECATTINI MIRKO"</f>
        <v>BECATTINI MIRKO</v>
      </c>
      <c r="C1219" s="1">
        <v>46019</v>
      </c>
      <c r="D1219" t="str">
        <f t="shared" si="119"/>
        <v>Assente il 28/12/2025</v>
      </c>
      <c r="E1219" t="str">
        <f t="shared" si="120"/>
        <v xml:space="preserve"> </v>
      </c>
      <c r="F1219" t="s">
        <v>7</v>
      </c>
    </row>
    <row r="1220" spans="1:7" x14ac:dyDescent="0.25">
      <c r="A1220">
        <v>11016</v>
      </c>
      <c r="B1220" t="str">
        <f>"BONDI ARIANNA"</f>
        <v>BONDI ARIANNA</v>
      </c>
      <c r="C1220" s="1">
        <v>46019</v>
      </c>
      <c r="D1220" t="str">
        <f t="shared" si="119"/>
        <v>Assente il 28/12/2025</v>
      </c>
      <c r="E1220" t="str">
        <f t="shared" si="120"/>
        <v xml:space="preserve"> </v>
      </c>
      <c r="F1220" t="s">
        <v>7</v>
      </c>
    </row>
    <row r="1221" spans="1:7" x14ac:dyDescent="0.25">
      <c r="A1221">
        <v>11022</v>
      </c>
      <c r="B1221" t="str">
        <f>"CAVICCHI ANDREA"</f>
        <v>CAVICCHI ANDREA</v>
      </c>
      <c r="C1221" s="1">
        <v>46019</v>
      </c>
      <c r="D1221" t="str">
        <f t="shared" si="119"/>
        <v>Assente il 28/12/2025</v>
      </c>
      <c r="E1221" t="str">
        <f t="shared" si="120"/>
        <v xml:space="preserve"> </v>
      </c>
      <c r="F1221" t="s">
        <v>7</v>
      </c>
    </row>
    <row r="1222" spans="1:7" x14ac:dyDescent="0.25">
      <c r="A1222">
        <v>11023</v>
      </c>
      <c r="B1222" t="str">
        <f>"SIRSI ELEONORA"</f>
        <v>SIRSI ELEONORA</v>
      </c>
      <c r="C1222" s="1">
        <v>46019</v>
      </c>
      <c r="D1222" t="str">
        <f t="shared" si="119"/>
        <v>Assente il 28/12/2025</v>
      </c>
      <c r="E1222" t="str">
        <f t="shared" si="120"/>
        <v xml:space="preserve"> </v>
      </c>
      <c r="F1222" t="s">
        <v>7</v>
      </c>
    </row>
    <row r="1223" spans="1:7" x14ac:dyDescent="0.25">
      <c r="A1223">
        <v>11024</v>
      </c>
      <c r="B1223" t="str">
        <f>"FABBRI PAOLA"</f>
        <v>FABBRI PAOLA</v>
      </c>
      <c r="C1223" s="1">
        <v>46019</v>
      </c>
      <c r="D1223" t="str">
        <f t="shared" si="119"/>
        <v>Assente il 28/12/2025</v>
      </c>
      <c r="E1223" t="str">
        <f t="shared" si="120"/>
        <v xml:space="preserve"> </v>
      </c>
      <c r="F1223" t="s">
        <v>7</v>
      </c>
    </row>
    <row r="1224" spans="1:7" x14ac:dyDescent="0.25">
      <c r="A1224">
        <v>11025</v>
      </c>
      <c r="B1224" t="str">
        <f>"ACQUAVIVA MARIANNA"</f>
        <v>ACQUAVIVA MARIANNA</v>
      </c>
      <c r="C1224" s="1">
        <v>46019</v>
      </c>
      <c r="D1224" t="str">
        <f t="shared" si="119"/>
        <v>Assente il 28/12/2025</v>
      </c>
      <c r="E1224" t="str">
        <f t="shared" si="120"/>
        <v xml:space="preserve"> </v>
      </c>
      <c r="F1224" t="s">
        <v>7</v>
      </c>
    </row>
    <row r="1225" spans="1:7" x14ac:dyDescent="0.25">
      <c r="A1225">
        <v>11030</v>
      </c>
      <c r="B1225" t="str">
        <f>"CIOTOLI MARTA"</f>
        <v>CIOTOLI MARTA</v>
      </c>
      <c r="C1225" s="1">
        <v>46019</v>
      </c>
      <c r="D1225" t="str">
        <f t="shared" si="119"/>
        <v>Assente il 28/12/2025</v>
      </c>
      <c r="E1225" t="str">
        <f t="shared" si="120"/>
        <v xml:space="preserve"> </v>
      </c>
      <c r="F1225" t="s">
        <v>7</v>
      </c>
    </row>
    <row r="1226" spans="1:7" x14ac:dyDescent="0.25">
      <c r="A1226">
        <v>1</v>
      </c>
      <c r="B1226" t="str">
        <f>"ANGIOLINI RENATO"</f>
        <v>ANGIOLINI RENATO</v>
      </c>
      <c r="C1226" s="1">
        <v>46020</v>
      </c>
      <c r="D1226" t="str">
        <f>"Assente il 29/12/2025"</f>
        <v>Assente il 29/12/2025</v>
      </c>
      <c r="E1226" t="str">
        <f t="shared" si="120"/>
        <v xml:space="preserve"> </v>
      </c>
      <c r="F1226" t="s">
        <v>7</v>
      </c>
      <c r="G1226" s="2">
        <v>0.25</v>
      </c>
    </row>
    <row r="1227" spans="1:7" x14ac:dyDescent="0.25">
      <c r="A1227">
        <v>73</v>
      </c>
      <c r="B1227" t="str">
        <f>"FRANCI LUISELLA"</f>
        <v>FRANCI LUISELLA</v>
      </c>
      <c r="C1227" s="1">
        <v>46020</v>
      </c>
      <c r="D1227" t="str">
        <f>"Assente il 29/12/2025"</f>
        <v>Assente il 29/12/2025</v>
      </c>
      <c r="E1227" t="str">
        <f t="shared" si="120"/>
        <v xml:space="preserve"> </v>
      </c>
      <c r="F1227" t="s">
        <v>7</v>
      </c>
      <c r="G1227" s="2">
        <v>0.25</v>
      </c>
    </row>
    <row r="1228" spans="1:7" x14ac:dyDescent="0.25">
      <c r="A1228">
        <v>150</v>
      </c>
      <c r="B1228" t="str">
        <f>"SARTI CRISTINA"</f>
        <v>SARTI CRISTINA</v>
      </c>
      <c r="C1228" s="1">
        <v>46020</v>
      </c>
      <c r="D1228" t="str">
        <f>"Assente il 29/12/2025"</f>
        <v>Assente il 29/12/2025</v>
      </c>
      <c r="E1228" t="str">
        <f t="shared" si="120"/>
        <v xml:space="preserve"> </v>
      </c>
      <c r="F1228" t="s">
        <v>7</v>
      </c>
      <c r="G1228" s="2">
        <v>0.25</v>
      </c>
    </row>
    <row r="1229" spans="1:7" x14ac:dyDescent="0.25">
      <c r="A1229">
        <v>10023</v>
      </c>
      <c r="B1229" t="str">
        <f>"FALLANI ANDREA"</f>
        <v>FALLANI ANDREA</v>
      </c>
      <c r="C1229" s="1">
        <v>46020</v>
      </c>
      <c r="D1229" t="str">
        <f>"Assente il 29/12/2025"</f>
        <v>Assente il 29/12/2025</v>
      </c>
      <c r="E1229" t="str">
        <f t="shared" si="120"/>
        <v xml:space="preserve"> </v>
      </c>
      <c r="F1229" t="s">
        <v>7</v>
      </c>
      <c r="G1229" s="2">
        <v>0.25</v>
      </c>
    </row>
    <row r="1230" spans="1:7" x14ac:dyDescent="0.25">
      <c r="A1230">
        <v>10024</v>
      </c>
      <c r="B1230" t="str">
        <f>"AGLIETTI FILIPPO"</f>
        <v>AGLIETTI FILIPPO</v>
      </c>
      <c r="C1230" s="1">
        <v>46020</v>
      </c>
      <c r="D1230" t="str">
        <f>"Assente dal 29/12/2025 al 30/12/2025"</f>
        <v>Assente dal 29/12/2025 al 30/12/2025</v>
      </c>
      <c r="E1230" t="str">
        <f>"1500 MALATTIA"</f>
        <v>1500 MALATTIA</v>
      </c>
      <c r="F1230" t="s">
        <v>7</v>
      </c>
      <c r="G1230" s="2">
        <v>0.25</v>
      </c>
    </row>
    <row r="1231" spans="1:7" x14ac:dyDescent="0.25">
      <c r="A1231">
        <v>11014</v>
      </c>
      <c r="B1231" t="str">
        <f>"BECATTINI MIRKO"</f>
        <v>BECATTINI MIRKO</v>
      </c>
      <c r="C1231" s="1">
        <v>46020</v>
      </c>
      <c r="D1231" t="str">
        <f>"Assente il 29/12/2025"</f>
        <v>Assente il 29/12/2025</v>
      </c>
      <c r="E1231" t="str">
        <f>"3015 PERM. DONAZIONE SANGUE/MIDOLLO OSSEO"</f>
        <v>3015 PERM. DONAZIONE SANGUE/MIDOLLO OSSEO</v>
      </c>
      <c r="F1231" t="s">
        <v>7</v>
      </c>
      <c r="G1231" s="2">
        <v>0.25</v>
      </c>
    </row>
    <row r="1232" spans="1:7" x14ac:dyDescent="0.25">
      <c r="A1232">
        <v>11022</v>
      </c>
      <c r="B1232" t="str">
        <f>"CAVICCHI ANDREA"</f>
        <v>CAVICCHI ANDREA</v>
      </c>
      <c r="C1232" s="1">
        <v>46020</v>
      </c>
      <c r="D1232" t="str">
        <f>"Assente il 29/12/2025"</f>
        <v>Assente il 29/12/2025</v>
      </c>
      <c r="E1232" t="str">
        <f>" "</f>
        <v xml:space="preserve"> </v>
      </c>
      <c r="F1232" t="s">
        <v>7</v>
      </c>
      <c r="G1232" s="2">
        <v>0.25</v>
      </c>
    </row>
    <row r="1233" spans="1:7" x14ac:dyDescent="0.25">
      <c r="A1233">
        <v>11023</v>
      </c>
      <c r="B1233" t="str">
        <f>"SIRSI ELEONORA"</f>
        <v>SIRSI ELEONORA</v>
      </c>
      <c r="C1233" s="1">
        <v>46020</v>
      </c>
      <c r="D1233" t="str">
        <f>"Assente il 29/12/2025"</f>
        <v>Assente il 29/12/2025</v>
      </c>
      <c r="E1233" t="str">
        <f>" "</f>
        <v xml:space="preserve"> </v>
      </c>
      <c r="F1233" t="s">
        <v>7</v>
      </c>
      <c r="G1233" s="2">
        <v>0.25</v>
      </c>
    </row>
    <row r="1234" spans="1:7" x14ac:dyDescent="0.25">
      <c r="A1234">
        <v>11030</v>
      </c>
      <c r="B1234" t="str">
        <f>"CIOTOLI MARTA"</f>
        <v>CIOTOLI MARTA</v>
      </c>
      <c r="C1234" s="1">
        <v>46020</v>
      </c>
      <c r="D1234" t="str">
        <f>"Assente dal 29/12/2025 al 31/12/2025"</f>
        <v>Assente dal 29/12/2025 al 31/12/2025</v>
      </c>
      <c r="E1234" t="str">
        <f>"3007 PERM. RETRIBUITO MOTIVI PERS. FAMIGLIARI INTERA GIORNATA"</f>
        <v>3007 PERM. RETRIBUITO MOTIVI PERS. FAMIGLIARI INTERA GIORNATA</v>
      </c>
      <c r="F1234" t="s">
        <v>7</v>
      </c>
      <c r="G1234" s="2">
        <v>0.25</v>
      </c>
    </row>
    <row r="1235" spans="1:7" x14ac:dyDescent="0.25">
      <c r="A1235">
        <v>1</v>
      </c>
      <c r="B1235" t="str">
        <f>"ANGIOLINI RENATO"</f>
        <v>ANGIOLINI RENATO</v>
      </c>
      <c r="C1235" s="1">
        <v>46021</v>
      </c>
      <c r="D1235" t="str">
        <f>"Assente il 30/12/2025"</f>
        <v>Assente il 30/12/2025</v>
      </c>
      <c r="E1235" t="str">
        <f>" "</f>
        <v xml:space="preserve"> </v>
      </c>
      <c r="F1235" t="s">
        <v>7</v>
      </c>
      <c r="G1235" s="2">
        <v>0.375</v>
      </c>
    </row>
    <row r="1236" spans="1:7" x14ac:dyDescent="0.25">
      <c r="A1236">
        <v>34</v>
      </c>
      <c r="B1236" t="str">
        <f>"CAVACIOCCHI ANGELA"</f>
        <v>CAVACIOCCHI ANGELA</v>
      </c>
      <c r="C1236" s="1">
        <v>46021</v>
      </c>
      <c r="D1236" t="str">
        <f>"Assente dal 30/12/2025 al 05/01/2026"</f>
        <v>Assente dal 30/12/2025 al 05/01/2026</v>
      </c>
      <c r="E1236" t="str">
        <f>"1000 FERIE"</f>
        <v>1000 FERIE</v>
      </c>
      <c r="F1236" t="s">
        <v>7</v>
      </c>
      <c r="G1236" s="2">
        <v>0.375</v>
      </c>
    </row>
    <row r="1237" spans="1:7" x14ac:dyDescent="0.25">
      <c r="A1237">
        <v>73</v>
      </c>
      <c r="B1237" t="str">
        <f>"FRANCI LUISELLA"</f>
        <v>FRANCI LUISELLA</v>
      </c>
      <c r="C1237" s="1">
        <v>46021</v>
      </c>
      <c r="D1237" t="str">
        <f t="shared" ref="D1237:D1242" si="121">"Assente il 30/12/2025"</f>
        <v>Assente il 30/12/2025</v>
      </c>
      <c r="E1237" t="str">
        <f>" "</f>
        <v xml:space="preserve"> </v>
      </c>
      <c r="F1237" t="s">
        <v>7</v>
      </c>
      <c r="G1237" s="2">
        <v>0.25</v>
      </c>
    </row>
    <row r="1238" spans="1:7" x14ac:dyDescent="0.25">
      <c r="A1238">
        <v>150</v>
      </c>
      <c r="B1238" t="str">
        <f>"SARTI CRISTINA"</f>
        <v>SARTI CRISTINA</v>
      </c>
      <c r="C1238" s="1">
        <v>46021</v>
      </c>
      <c r="D1238" t="str">
        <f t="shared" si="121"/>
        <v>Assente il 30/12/2025</v>
      </c>
      <c r="E1238" t="str">
        <f>" "</f>
        <v xml:space="preserve"> </v>
      </c>
      <c r="F1238" t="s">
        <v>7</v>
      </c>
      <c r="G1238" s="2">
        <v>0.375</v>
      </c>
    </row>
    <row r="1239" spans="1:7" x14ac:dyDescent="0.25">
      <c r="A1239">
        <v>2000</v>
      </c>
      <c r="B1239" t="str">
        <f>"PULITI STEFANIA"</f>
        <v>PULITI STEFANIA</v>
      </c>
      <c r="C1239" s="1">
        <v>46021</v>
      </c>
      <c r="D1239" t="str">
        <f t="shared" si="121"/>
        <v>Assente il 30/12/2025</v>
      </c>
      <c r="E1239" t="str">
        <f>"1000 FERIE"</f>
        <v>1000 FERIE</v>
      </c>
      <c r="F1239" t="s">
        <v>7</v>
      </c>
      <c r="G1239" s="2">
        <v>0.375</v>
      </c>
    </row>
    <row r="1240" spans="1:7" x14ac:dyDescent="0.25">
      <c r="A1240">
        <v>10023</v>
      </c>
      <c r="B1240" t="str">
        <f>"FALLANI ANDREA"</f>
        <v>FALLANI ANDREA</v>
      </c>
      <c r="C1240" s="1">
        <v>46021</v>
      </c>
      <c r="D1240" t="str">
        <f t="shared" si="121"/>
        <v>Assente il 30/12/2025</v>
      </c>
      <c r="E1240" t="str">
        <f>" "</f>
        <v xml:space="preserve"> </v>
      </c>
      <c r="F1240" t="s">
        <v>7</v>
      </c>
      <c r="G1240" s="2">
        <v>0.375</v>
      </c>
    </row>
    <row r="1241" spans="1:7" x14ac:dyDescent="0.25">
      <c r="A1241">
        <v>11022</v>
      </c>
      <c r="B1241" t="str">
        <f>"CAVICCHI ANDREA"</f>
        <v>CAVICCHI ANDREA</v>
      </c>
      <c r="C1241" s="1">
        <v>46021</v>
      </c>
      <c r="D1241" t="str">
        <f t="shared" si="121"/>
        <v>Assente il 30/12/2025</v>
      </c>
      <c r="E1241" t="str">
        <f>" "</f>
        <v xml:space="preserve"> </v>
      </c>
      <c r="F1241" t="s">
        <v>7</v>
      </c>
      <c r="G1241" s="2">
        <v>0.375</v>
      </c>
    </row>
    <row r="1242" spans="1:7" x14ac:dyDescent="0.25">
      <c r="A1242">
        <v>11023</v>
      </c>
      <c r="B1242" t="str">
        <f>"SIRSI ELEONORA"</f>
        <v>SIRSI ELEONORA</v>
      </c>
      <c r="C1242" s="1">
        <v>46021</v>
      </c>
      <c r="D1242" t="str">
        <f t="shared" si="121"/>
        <v>Assente il 30/12/2025</v>
      </c>
      <c r="E1242" t="str">
        <f>" "</f>
        <v xml:space="preserve"> </v>
      </c>
      <c r="F1242" t="s">
        <v>7</v>
      </c>
      <c r="G1242" s="2">
        <v>0.375</v>
      </c>
    </row>
    <row r="1243" spans="1:7" x14ac:dyDescent="0.25">
      <c r="A1243">
        <v>11024</v>
      </c>
      <c r="B1243" t="str">
        <f>"FABBRI PAOLA"</f>
        <v>FABBRI PAOLA</v>
      </c>
      <c r="C1243" s="1">
        <v>46021</v>
      </c>
      <c r="D1243" t="str">
        <f>"Assente dal 30/12/2025 al 31/12/2025"</f>
        <v>Assente dal 30/12/2025 al 31/12/2025</v>
      </c>
      <c r="E1243" t="str">
        <f>"1000 FERIE"</f>
        <v>1000 FERIE</v>
      </c>
      <c r="F1243" t="s">
        <v>7</v>
      </c>
      <c r="G1243" s="2">
        <v>0.375</v>
      </c>
    </row>
    <row r="1244" spans="1:7" x14ac:dyDescent="0.25">
      <c r="A1244">
        <v>1</v>
      </c>
      <c r="B1244" t="str">
        <f>"ANGIOLINI RENATO"</f>
        <v>ANGIOLINI RENATO</v>
      </c>
      <c r="C1244" s="1">
        <v>46022</v>
      </c>
      <c r="D1244" t="str">
        <f>"Assente il 31/12/2025"</f>
        <v>Assente il 31/12/2025</v>
      </c>
      <c r="E1244" t="str">
        <f>" "</f>
        <v xml:space="preserve"> </v>
      </c>
      <c r="F1244" t="s">
        <v>7</v>
      </c>
      <c r="G1244" s="2">
        <v>0.25</v>
      </c>
    </row>
    <row r="1245" spans="1:7" x14ac:dyDescent="0.25">
      <c r="A1245">
        <v>73</v>
      </c>
      <c r="B1245" t="str">
        <f>"FRANCI LUISELLA"</f>
        <v>FRANCI LUISELLA</v>
      </c>
      <c r="C1245" s="1">
        <v>46022</v>
      </c>
      <c r="D1245" t="str">
        <f>"Assente il 31/12/2025"</f>
        <v>Assente il 31/12/2025</v>
      </c>
      <c r="E1245" t="str">
        <f>" "</f>
        <v xml:space="preserve"> </v>
      </c>
      <c r="F1245" t="s">
        <v>7</v>
      </c>
      <c r="G1245" s="2">
        <v>0.25</v>
      </c>
    </row>
    <row r="1246" spans="1:7" x14ac:dyDescent="0.25">
      <c r="A1246">
        <v>137</v>
      </c>
      <c r="B1246" t="str">
        <f>"PINZANI PILADE"</f>
        <v>PINZANI PILADE</v>
      </c>
      <c r="C1246" s="1">
        <v>46022</v>
      </c>
      <c r="D1246" t="str">
        <f>"Assente il 31/12/2025"</f>
        <v>Assente il 31/12/2025</v>
      </c>
      <c r="E1246" t="str">
        <f>"1000 FERIE"</f>
        <v>1000 FERIE</v>
      </c>
      <c r="F1246" t="s">
        <v>7</v>
      </c>
      <c r="G1246" s="2">
        <v>0.25</v>
      </c>
    </row>
    <row r="1247" spans="1:7" x14ac:dyDescent="0.25">
      <c r="A1247">
        <v>138</v>
      </c>
      <c r="B1247" t="str">
        <f>"POGGIALI ALESSIO"</f>
        <v>POGGIALI ALESSIO</v>
      </c>
      <c r="C1247" s="1">
        <v>46022</v>
      </c>
      <c r="D1247" t="str">
        <f>"Assente dal 31/12/2025 al 05/01/2026"</f>
        <v>Assente dal 31/12/2025 al 05/01/2026</v>
      </c>
      <c r="E1247" t="str">
        <f>"1000 FERIE"</f>
        <v>1000 FERIE</v>
      </c>
      <c r="F1247" t="s">
        <v>7</v>
      </c>
      <c r="G1247" s="2">
        <v>0.25</v>
      </c>
    </row>
    <row r="1248" spans="1:7" x14ac:dyDescent="0.25">
      <c r="A1248">
        <v>150</v>
      </c>
      <c r="B1248" t="str">
        <f>"SARTI CRISTINA"</f>
        <v>SARTI CRISTINA</v>
      </c>
      <c r="C1248" s="1">
        <v>46022</v>
      </c>
      <c r="D1248" t="str">
        <f>"Assente il 31/12/2025"</f>
        <v>Assente il 31/12/2025</v>
      </c>
      <c r="E1248" t="str">
        <f>" "</f>
        <v xml:space="preserve"> </v>
      </c>
      <c r="F1248" t="s">
        <v>7</v>
      </c>
      <c r="G1248" s="2">
        <v>0.25</v>
      </c>
    </row>
    <row r="1249" spans="1:7" x14ac:dyDescent="0.25">
      <c r="A1249">
        <v>2000</v>
      </c>
      <c r="B1249" t="str">
        <f>"PULITI STEFANIA"</f>
        <v>PULITI STEFANIA</v>
      </c>
      <c r="C1249" s="1">
        <v>46022</v>
      </c>
      <c r="D1249" t="str">
        <f>"Assente il 31/12/2025"</f>
        <v>Assente il 31/12/2025</v>
      </c>
      <c r="E1249" t="str">
        <f>"1000 FERIE"</f>
        <v>1000 FERIE</v>
      </c>
      <c r="F1249" t="s">
        <v>7</v>
      </c>
      <c r="G1249" s="2">
        <v>0.25</v>
      </c>
    </row>
    <row r="1250" spans="1:7" x14ac:dyDescent="0.25">
      <c r="A1250">
        <v>10023</v>
      </c>
      <c r="B1250" t="str">
        <f>"FALLANI ANDREA"</f>
        <v>FALLANI ANDREA</v>
      </c>
      <c r="C1250" s="1">
        <v>46022</v>
      </c>
      <c r="D1250" t="str">
        <f>"Assente il 31/12/2025"</f>
        <v>Assente il 31/12/2025</v>
      </c>
      <c r="E1250" t="str">
        <f>" "</f>
        <v xml:space="preserve"> </v>
      </c>
      <c r="F1250" t="s">
        <v>7</v>
      </c>
      <c r="G1250" s="2">
        <v>0.25</v>
      </c>
    </row>
    <row r="1251" spans="1:7" x14ac:dyDescent="0.25">
      <c r="A1251">
        <v>11022</v>
      </c>
      <c r="B1251" t="str">
        <f>"CAVICCHI ANDREA"</f>
        <v>CAVICCHI ANDREA</v>
      </c>
      <c r="C1251" s="1">
        <v>46022</v>
      </c>
      <c r="D1251" t="str">
        <f>"Assente il 31/12/2025"</f>
        <v>Assente il 31/12/2025</v>
      </c>
      <c r="E1251" t="str">
        <f>" "</f>
        <v xml:space="preserve"> </v>
      </c>
      <c r="F1251" t="s">
        <v>7</v>
      </c>
      <c r="G1251" s="2">
        <v>0.25</v>
      </c>
    </row>
    <row r="1252" spans="1:7" x14ac:dyDescent="0.25">
      <c r="A1252">
        <v>11023</v>
      </c>
      <c r="B1252" t="str">
        <f>"SIRSI ELEONORA"</f>
        <v>SIRSI ELEONORA</v>
      </c>
      <c r="C1252" s="1">
        <v>46022</v>
      </c>
      <c r="D1252" t="str">
        <f>"Assente il 31/12/2025"</f>
        <v>Assente il 31/12/2025</v>
      </c>
      <c r="E1252" t="str">
        <f>" "</f>
        <v xml:space="preserve"> </v>
      </c>
      <c r="F1252" t="s">
        <v>7</v>
      </c>
      <c r="G1252" s="2">
        <v>0.25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1D83-0702-4D61-81B0-7064A233827A}">
  <dimension ref="A1:V101"/>
  <sheetViews>
    <sheetView workbookViewId="0">
      <selection activeCell="J21" sqref="J21"/>
    </sheetView>
  </sheetViews>
  <sheetFormatPr defaultRowHeight="15" x14ac:dyDescent="0.25"/>
  <cols>
    <col min="1" max="1" width="14.42578125" bestFit="1" customWidth="1"/>
    <col min="2" max="2" width="11.5703125" bestFit="1" customWidth="1"/>
    <col min="3" max="3" width="23" bestFit="1" customWidth="1"/>
    <col min="4" max="4" width="18.42578125" bestFit="1" customWidth="1"/>
    <col min="5" max="5" width="18.42578125" customWidth="1"/>
    <col min="6" max="6" width="34.42578125" bestFit="1" customWidth="1"/>
    <col min="7" max="7" width="63.28515625" bestFit="1" customWidth="1"/>
    <col min="8" max="8" width="21" bestFit="1" customWidth="1"/>
    <col min="9" max="9" width="11.85546875" bestFit="1" customWidth="1"/>
    <col min="13" max="13" width="10.7109375" bestFit="1" customWidth="1"/>
    <col min="14" max="14" width="17.28515625" bestFit="1" customWidth="1"/>
    <col min="18" max="18" width="24.5703125" bestFit="1" customWidth="1"/>
  </cols>
  <sheetData>
    <row r="1" spans="1:22" ht="60" x14ac:dyDescent="0.25">
      <c r="B1" t="s">
        <v>0</v>
      </c>
      <c r="C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P1" s="12" t="s">
        <v>32</v>
      </c>
      <c r="Q1" s="12" t="s">
        <v>33</v>
      </c>
      <c r="R1" s="12" t="s">
        <v>34</v>
      </c>
      <c r="S1" s="12" t="s">
        <v>35</v>
      </c>
      <c r="T1" s="12" t="s">
        <v>36</v>
      </c>
      <c r="U1" s="12" t="s">
        <v>37</v>
      </c>
      <c r="V1" s="12" t="s">
        <v>38</v>
      </c>
    </row>
    <row r="2" spans="1:22" x14ac:dyDescent="0.25">
      <c r="A2" t="s">
        <v>10</v>
      </c>
      <c r="B2">
        <v>43</v>
      </c>
      <c r="C2" t="str">
        <f>"CECCHERINI SIMONA"</f>
        <v>CECCHERINI SIMONA</v>
      </c>
      <c r="D2" s="1">
        <v>45995</v>
      </c>
      <c r="E2" s="1">
        <v>46000</v>
      </c>
      <c r="F2" t="str">
        <f>"Assente dal 04/12/2025 al 09/12/2025"</f>
        <v>Assente dal 04/12/2025 al 09/12/2025</v>
      </c>
      <c r="G2" t="str">
        <f>"1000 FERIE"</f>
        <v>1000 FERIE</v>
      </c>
      <c r="H2" t="s">
        <v>7</v>
      </c>
      <c r="I2" s="2">
        <v>0.375</v>
      </c>
      <c r="J2">
        <f t="shared" ref="J2:J30" si="0">NETWORKDAYS.INTL(D2,E2,"0000001",$M$9:$M$21)</f>
        <v>4</v>
      </c>
      <c r="P2" s="13">
        <v>2025</v>
      </c>
      <c r="Q2" s="13" t="s">
        <v>43</v>
      </c>
      <c r="R2" s="13" t="s">
        <v>39</v>
      </c>
      <c r="S2" s="13">
        <v>9</v>
      </c>
      <c r="T2" s="14">
        <f>S2*NETWORKDAYS.INTL($M$6,$N$6,"0000001",$M$9:$M$21)</f>
        <v>666</v>
      </c>
      <c r="U2" s="15">
        <f>100%-V2</f>
        <v>0.79879879879879878</v>
      </c>
      <c r="V2" s="16">
        <f>J31/T2</f>
        <v>0.20120120120120119</v>
      </c>
    </row>
    <row r="3" spans="1:22" x14ac:dyDescent="0.25">
      <c r="A3" t="s">
        <v>10</v>
      </c>
      <c r="B3">
        <v>43</v>
      </c>
      <c r="C3" t="str">
        <f>"CECCHERINI SIMONA"</f>
        <v>CECCHERINI SIMONA</v>
      </c>
      <c r="D3" s="1">
        <v>46013</v>
      </c>
      <c r="E3" s="1">
        <v>46015</v>
      </c>
      <c r="F3" t="str">
        <f>"Assente dal 22/12/2025 al 24/12/2025"</f>
        <v>Assente dal 22/12/2025 al 24/12/2025</v>
      </c>
      <c r="G3" t="str">
        <f>"1000 FERIE"</f>
        <v>1000 FERIE</v>
      </c>
      <c r="H3" t="s">
        <v>7</v>
      </c>
      <c r="I3" s="2">
        <v>0.25</v>
      </c>
      <c r="J3">
        <f t="shared" si="0"/>
        <v>3</v>
      </c>
      <c r="P3" s="13">
        <v>2025</v>
      </c>
      <c r="Q3" s="13" t="s">
        <v>43</v>
      </c>
      <c r="R3" s="13" t="s">
        <v>40</v>
      </c>
      <c r="S3" s="13">
        <v>9</v>
      </c>
      <c r="T3" s="14">
        <f t="shared" ref="T3" si="1">S3*NETWORKDAYS.INTL($M$6,$N$6,"0000001",$M$9:$M$21)</f>
        <v>666</v>
      </c>
      <c r="U3" s="15">
        <f t="shared" ref="U3:U5" si="2">100%-V3</f>
        <v>0.93843843843843844</v>
      </c>
      <c r="V3" s="16">
        <f>J101/T3</f>
        <v>6.1561561561561562E-2</v>
      </c>
    </row>
    <row r="4" spans="1:22" x14ac:dyDescent="0.25">
      <c r="A4" t="s">
        <v>10</v>
      </c>
      <c r="B4">
        <v>49</v>
      </c>
      <c r="C4" t="str">
        <f t="shared" ref="C4:C9" si="3">"CHELI SILVIA"</f>
        <v>CHELI SILVIA</v>
      </c>
      <c r="D4" s="1">
        <v>45933</v>
      </c>
      <c r="E4" s="1">
        <v>45933</v>
      </c>
      <c r="F4" t="str">
        <f>"Assente il 03/10/2025"</f>
        <v>Assente il 03/10/2025</v>
      </c>
      <c r="G4" t="str">
        <f>"4012 SCIOPERO A GG"</f>
        <v>4012 SCIOPERO A GG</v>
      </c>
      <c r="H4" t="s">
        <v>7</v>
      </c>
      <c r="I4" s="2">
        <v>0.16666666666666666</v>
      </c>
      <c r="J4">
        <f t="shared" si="0"/>
        <v>1</v>
      </c>
      <c r="M4" s="17" t="s">
        <v>12</v>
      </c>
      <c r="N4" s="18"/>
      <c r="P4" s="13">
        <v>2025</v>
      </c>
      <c r="Q4" s="13" t="s">
        <v>43</v>
      </c>
      <c r="R4" s="13" t="s">
        <v>41</v>
      </c>
      <c r="S4" s="13">
        <v>5</v>
      </c>
      <c r="T4" s="14">
        <f>S4*NETWORKDAYS.INTL($M$6,$N$6,"0000001",$M$9:$M$21)</f>
        <v>370</v>
      </c>
      <c r="U4" s="15">
        <f t="shared" si="2"/>
        <v>0.89189189189189189</v>
      </c>
      <c r="V4" s="16">
        <f>J75/T4</f>
        <v>0.10810810810810811</v>
      </c>
    </row>
    <row r="5" spans="1:22" x14ac:dyDescent="0.25">
      <c r="A5" t="s">
        <v>10</v>
      </c>
      <c r="B5">
        <v>49</v>
      </c>
      <c r="C5" t="str">
        <f t="shared" si="3"/>
        <v>CHELI SILVIA</v>
      </c>
      <c r="D5" s="1">
        <v>45957</v>
      </c>
      <c r="E5" s="1">
        <v>45959</v>
      </c>
      <c r="F5" t="str">
        <f>"Assente dal 27/10/2025 al 29/10/2025"</f>
        <v>Assente dal 27/10/2025 al 29/10/2025</v>
      </c>
      <c r="G5" t="str">
        <f>"1500 MALATTIA"</f>
        <v>1500 MALATTIA</v>
      </c>
      <c r="H5" t="s">
        <v>7</v>
      </c>
      <c r="I5" s="2">
        <v>0.16666666666666666</v>
      </c>
      <c r="J5">
        <f t="shared" si="0"/>
        <v>3</v>
      </c>
      <c r="P5" s="13">
        <v>2025</v>
      </c>
      <c r="Q5" s="13" t="s">
        <v>43</v>
      </c>
      <c r="R5" s="13" t="s">
        <v>42</v>
      </c>
      <c r="S5" s="13">
        <v>4</v>
      </c>
      <c r="T5" s="14">
        <f>S5*NETWORKDAYS.INTL($M$6,$N$6,"0000001",$M$9:$M$21)</f>
        <v>296</v>
      </c>
      <c r="U5" s="15">
        <f t="shared" si="2"/>
        <v>0.91891891891891886</v>
      </c>
      <c r="V5" s="16">
        <f>J53/T5</f>
        <v>8.1081081081081086E-2</v>
      </c>
    </row>
    <row r="6" spans="1:22" x14ac:dyDescent="0.25">
      <c r="A6" t="s">
        <v>10</v>
      </c>
      <c r="B6">
        <v>49</v>
      </c>
      <c r="C6" t="str">
        <f t="shared" si="3"/>
        <v>CHELI SILVIA</v>
      </c>
      <c r="D6" s="1">
        <v>45967</v>
      </c>
      <c r="E6" s="1">
        <v>45968</v>
      </c>
      <c r="F6" t="str">
        <f>"Assente dal 06/11/2025 al 07/11/2025"</f>
        <v>Assente dal 06/11/2025 al 07/11/2025</v>
      </c>
      <c r="G6" t="str">
        <f>"1500 MALATTIA"</f>
        <v>1500 MALATTIA</v>
      </c>
      <c r="H6" t="s">
        <v>7</v>
      </c>
      <c r="I6" s="2">
        <v>0.16666666666666666</v>
      </c>
      <c r="J6">
        <f t="shared" si="0"/>
        <v>2</v>
      </c>
      <c r="M6" s="3">
        <v>45931</v>
      </c>
      <c r="N6" s="4">
        <v>46022</v>
      </c>
    </row>
    <row r="7" spans="1:22" x14ac:dyDescent="0.25">
      <c r="A7" t="s">
        <v>10</v>
      </c>
      <c r="B7">
        <v>49</v>
      </c>
      <c r="C7" t="str">
        <f t="shared" si="3"/>
        <v>CHELI SILVIA</v>
      </c>
      <c r="D7" s="1">
        <v>45987</v>
      </c>
      <c r="E7" s="1">
        <v>45987</v>
      </c>
      <c r="F7" t="str">
        <f>"Assente il 26/11/2025"</f>
        <v>Assente il 26/11/2025</v>
      </c>
      <c r="G7" t="str">
        <f>"3011 PERM. RETRIBUITO VISITE,TERAPIE ART. 35 INTERA GIORNATA"</f>
        <v>3011 PERM. RETRIBUITO VISITE,TERAPIE ART. 35 INTERA GIORNATA</v>
      </c>
      <c r="H7" t="s">
        <v>7</v>
      </c>
      <c r="I7" s="2">
        <v>0.16666666666666666</v>
      </c>
      <c r="J7">
        <f t="shared" si="0"/>
        <v>1</v>
      </c>
    </row>
    <row r="8" spans="1:22" x14ac:dyDescent="0.25">
      <c r="A8" t="s">
        <v>10</v>
      </c>
      <c r="B8">
        <v>49</v>
      </c>
      <c r="C8" t="str">
        <f t="shared" si="3"/>
        <v>CHELI SILVIA</v>
      </c>
      <c r="D8" s="1">
        <v>45993</v>
      </c>
      <c r="E8" s="1">
        <v>45993</v>
      </c>
      <c r="F8" t="str">
        <f>"Assente il 02/12/2025"</f>
        <v>Assente il 02/12/2025</v>
      </c>
      <c r="G8" t="str">
        <f>"3003 PERM. RETRIBUITO ESAMI CONCORSI (8 GG)"</f>
        <v>3003 PERM. RETRIBUITO ESAMI CONCORSI (8 GG)</v>
      </c>
      <c r="H8" t="s">
        <v>7</v>
      </c>
      <c r="I8" s="2">
        <v>0.16666666666666666</v>
      </c>
      <c r="J8">
        <f t="shared" si="0"/>
        <v>1</v>
      </c>
      <c r="M8" s="5" t="s">
        <v>13</v>
      </c>
      <c r="N8" s="5" t="s">
        <v>14</v>
      </c>
    </row>
    <row r="9" spans="1:22" x14ac:dyDescent="0.25">
      <c r="A9" t="s">
        <v>10</v>
      </c>
      <c r="B9">
        <v>49</v>
      </c>
      <c r="C9" t="str">
        <f t="shared" si="3"/>
        <v>CHELI SILVIA</v>
      </c>
      <c r="D9" s="1">
        <v>46015</v>
      </c>
      <c r="E9" s="1">
        <v>46022</v>
      </c>
      <c r="F9" t="str">
        <f>"Assente dal 24/12/2025 al 06/01/2026"</f>
        <v>Assente dal 24/12/2025 al 06/01/2026</v>
      </c>
      <c r="G9" t="str">
        <f>"1030 DISPOSIZIONE (ASILO NIDO)"</f>
        <v>1030 DISPOSIZIONE (ASILO NIDO)</v>
      </c>
      <c r="H9" t="s">
        <v>7</v>
      </c>
      <c r="I9" s="2">
        <v>0.16666666666666666</v>
      </c>
      <c r="J9">
        <f t="shared" si="0"/>
        <v>5</v>
      </c>
      <c r="M9" s="6">
        <v>45658</v>
      </c>
      <c r="N9" s="7" t="s">
        <v>15</v>
      </c>
    </row>
    <row r="10" spans="1:22" x14ac:dyDescent="0.25">
      <c r="A10" t="s">
        <v>10</v>
      </c>
      <c r="B10">
        <v>11024</v>
      </c>
      <c r="C10" t="str">
        <f t="shared" ref="C10:C16" si="4">"FABBRI PAOLA"</f>
        <v>FABBRI PAOLA</v>
      </c>
      <c r="D10" s="1">
        <v>45940</v>
      </c>
      <c r="E10" s="1">
        <v>45940</v>
      </c>
      <c r="F10" t="str">
        <f>"Assente il 10/10/2025"</f>
        <v>Assente il 10/10/2025</v>
      </c>
      <c r="G10" t="str">
        <f>"1000 FERIE"</f>
        <v>1000 FERIE</v>
      </c>
      <c r="H10" t="s">
        <v>7</v>
      </c>
      <c r="I10" s="2">
        <v>0.25</v>
      </c>
      <c r="J10">
        <f t="shared" si="0"/>
        <v>1</v>
      </c>
      <c r="M10" s="6">
        <v>45663</v>
      </c>
      <c r="N10" s="7" t="s">
        <v>16</v>
      </c>
    </row>
    <row r="11" spans="1:22" x14ac:dyDescent="0.25">
      <c r="A11" t="s">
        <v>10</v>
      </c>
      <c r="B11">
        <v>11024</v>
      </c>
      <c r="C11" t="str">
        <f t="shared" si="4"/>
        <v>FABBRI PAOLA</v>
      </c>
      <c r="D11" s="1">
        <v>45945</v>
      </c>
      <c r="E11" s="1">
        <v>45945</v>
      </c>
      <c r="F11" t="str">
        <f>"Assente il 15/10/2025"</f>
        <v>Assente il 15/10/2025</v>
      </c>
      <c r="G11" t="str">
        <f>"1000 FERIE"</f>
        <v>1000 FERIE</v>
      </c>
      <c r="H11" t="s">
        <v>7</v>
      </c>
      <c r="I11" s="2">
        <v>0.25</v>
      </c>
      <c r="J11">
        <f t="shared" si="0"/>
        <v>1</v>
      </c>
      <c r="M11" s="8">
        <v>45767</v>
      </c>
      <c r="N11" s="9" t="s">
        <v>17</v>
      </c>
    </row>
    <row r="12" spans="1:22" x14ac:dyDescent="0.25">
      <c r="A12" t="s">
        <v>10</v>
      </c>
      <c r="B12">
        <v>11024</v>
      </c>
      <c r="C12" t="str">
        <f t="shared" si="4"/>
        <v>FABBRI PAOLA</v>
      </c>
      <c r="D12" s="1">
        <v>45947</v>
      </c>
      <c r="E12" s="1">
        <v>45947</v>
      </c>
      <c r="F12" t="str">
        <f>"Assente il 17/10/2025"</f>
        <v>Assente il 17/10/2025</v>
      </c>
      <c r="G12" t="str">
        <f>"2502 L.104 PERMESSO GG PER ASSISTITO"</f>
        <v>2502 L.104 PERMESSO GG PER ASSISTITO</v>
      </c>
      <c r="H12" t="s">
        <v>7</v>
      </c>
      <c r="I12" s="2">
        <v>0.25</v>
      </c>
      <c r="J12">
        <f t="shared" si="0"/>
        <v>1</v>
      </c>
      <c r="M12" s="8">
        <v>45768</v>
      </c>
      <c r="N12" s="9" t="s">
        <v>18</v>
      </c>
    </row>
    <row r="13" spans="1:22" x14ac:dyDescent="0.25">
      <c r="A13" t="s">
        <v>10</v>
      </c>
      <c r="B13">
        <v>11024</v>
      </c>
      <c r="C13" t="str">
        <f t="shared" si="4"/>
        <v>FABBRI PAOLA</v>
      </c>
      <c r="D13" s="1">
        <v>45952</v>
      </c>
      <c r="E13" s="1">
        <v>45953</v>
      </c>
      <c r="F13" t="str">
        <f>"Assente dal 22/10/2025 al 23/10/2025"</f>
        <v>Assente dal 22/10/2025 al 23/10/2025</v>
      </c>
      <c r="G13" t="str">
        <f>"1500 MALATTIA"</f>
        <v>1500 MALATTIA</v>
      </c>
      <c r="H13" t="s">
        <v>7</v>
      </c>
      <c r="I13" s="2">
        <v>0.25</v>
      </c>
      <c r="J13">
        <f t="shared" si="0"/>
        <v>2</v>
      </c>
      <c r="M13" s="6">
        <v>45772</v>
      </c>
      <c r="N13" s="7" t="s">
        <v>19</v>
      </c>
    </row>
    <row r="14" spans="1:22" x14ac:dyDescent="0.25">
      <c r="A14" t="s">
        <v>10</v>
      </c>
      <c r="B14">
        <v>11024</v>
      </c>
      <c r="C14" t="str">
        <f t="shared" si="4"/>
        <v>FABBRI PAOLA</v>
      </c>
      <c r="D14" s="1">
        <v>45982</v>
      </c>
      <c r="E14" s="1">
        <v>45982</v>
      </c>
      <c r="F14" t="str">
        <f>"Assente il 21/11/2025"</f>
        <v>Assente il 21/11/2025</v>
      </c>
      <c r="G14" t="str">
        <f t="shared" ref="G14:G21" si="5">"1000 FERIE"</f>
        <v>1000 FERIE</v>
      </c>
      <c r="H14" t="s">
        <v>7</v>
      </c>
      <c r="I14" s="2">
        <v>0.25</v>
      </c>
      <c r="J14">
        <f t="shared" si="0"/>
        <v>1</v>
      </c>
      <c r="M14" s="6">
        <v>45778</v>
      </c>
      <c r="N14" s="7" t="s">
        <v>20</v>
      </c>
    </row>
    <row r="15" spans="1:22" x14ac:dyDescent="0.25">
      <c r="A15" t="s">
        <v>10</v>
      </c>
      <c r="B15">
        <v>11024</v>
      </c>
      <c r="C15" t="str">
        <f t="shared" si="4"/>
        <v>FABBRI PAOLA</v>
      </c>
      <c r="D15" s="1">
        <v>46015</v>
      </c>
      <c r="E15" s="1">
        <v>46015</v>
      </c>
      <c r="F15" t="str">
        <f>"Assente il 24/12/2025"</f>
        <v>Assente il 24/12/2025</v>
      </c>
      <c r="G15" t="str">
        <f t="shared" si="5"/>
        <v>1000 FERIE</v>
      </c>
      <c r="H15" t="s">
        <v>7</v>
      </c>
      <c r="I15" s="2">
        <v>0.25</v>
      </c>
      <c r="J15">
        <f t="shared" si="0"/>
        <v>1</v>
      </c>
      <c r="M15" s="6">
        <v>45810</v>
      </c>
      <c r="N15" s="7" t="s">
        <v>21</v>
      </c>
    </row>
    <row r="16" spans="1:22" x14ac:dyDescent="0.25">
      <c r="A16" t="s">
        <v>10</v>
      </c>
      <c r="B16">
        <v>11024</v>
      </c>
      <c r="C16" t="str">
        <f t="shared" si="4"/>
        <v>FABBRI PAOLA</v>
      </c>
      <c r="D16" s="1">
        <v>46021</v>
      </c>
      <c r="E16" s="1">
        <v>46022</v>
      </c>
      <c r="F16" t="str">
        <f>"Assente dal 30/12/2025 al 31/12/2025"</f>
        <v>Assente dal 30/12/2025 al 31/12/2025</v>
      </c>
      <c r="G16" t="str">
        <f t="shared" si="5"/>
        <v>1000 FERIE</v>
      </c>
      <c r="H16" t="s">
        <v>7</v>
      </c>
      <c r="I16" s="2">
        <v>0.375</v>
      </c>
      <c r="J16">
        <f t="shared" si="0"/>
        <v>2</v>
      </c>
      <c r="M16" s="6">
        <v>45884</v>
      </c>
      <c r="N16" s="7" t="s">
        <v>22</v>
      </c>
    </row>
    <row r="17" spans="1:14" x14ac:dyDescent="0.25">
      <c r="A17" t="s">
        <v>10</v>
      </c>
      <c r="B17">
        <v>74</v>
      </c>
      <c r="C17" t="str">
        <f>"FOCARDI LUCIA SILVIA"</f>
        <v>FOCARDI LUCIA SILVIA</v>
      </c>
      <c r="D17" s="1">
        <v>45945</v>
      </c>
      <c r="E17" s="1">
        <f>D17</f>
        <v>45945</v>
      </c>
      <c r="F17" t="str">
        <f>"Assente il 15/10/2025"</f>
        <v>Assente il 15/10/2025</v>
      </c>
      <c r="G17" t="str">
        <f t="shared" si="5"/>
        <v>1000 FERIE</v>
      </c>
      <c r="H17" t="s">
        <v>7</v>
      </c>
      <c r="I17" s="2">
        <v>0.25</v>
      </c>
      <c r="J17">
        <f t="shared" si="0"/>
        <v>1</v>
      </c>
      <c r="M17" s="6">
        <v>45962</v>
      </c>
      <c r="N17" s="7" t="s">
        <v>23</v>
      </c>
    </row>
    <row r="18" spans="1:14" x14ac:dyDescent="0.25">
      <c r="A18" t="s">
        <v>10</v>
      </c>
      <c r="B18">
        <v>74</v>
      </c>
      <c r="C18" t="str">
        <f>"FOCARDI LUCIA SILVIA"</f>
        <v>FOCARDI LUCIA SILVIA</v>
      </c>
      <c r="D18" s="1">
        <v>45992</v>
      </c>
      <c r="E18" s="1">
        <f t="shared" ref="E18:E30" si="6">D18</f>
        <v>45992</v>
      </c>
      <c r="F18" t="str">
        <f>"Assente il 01/12/2025"</f>
        <v>Assente il 01/12/2025</v>
      </c>
      <c r="G18" t="str">
        <f t="shared" si="5"/>
        <v>1000 FERIE</v>
      </c>
      <c r="H18" t="s">
        <v>7</v>
      </c>
      <c r="I18" s="2">
        <v>0.25</v>
      </c>
      <c r="J18">
        <f t="shared" si="0"/>
        <v>1</v>
      </c>
      <c r="M18" s="10">
        <v>45972</v>
      </c>
      <c r="N18" s="11" t="s">
        <v>24</v>
      </c>
    </row>
    <row r="19" spans="1:14" x14ac:dyDescent="0.25">
      <c r="A19" t="s">
        <v>10</v>
      </c>
      <c r="B19">
        <v>74</v>
      </c>
      <c r="C19" t="str">
        <f>"FOCARDI LUCIA SILVIA"</f>
        <v>FOCARDI LUCIA SILVIA</v>
      </c>
      <c r="D19" s="1">
        <v>46013</v>
      </c>
      <c r="E19" s="1">
        <v>46015</v>
      </c>
      <c r="F19" t="str">
        <f>"Assente dal 22/12/2025 al 24/12/2025"</f>
        <v>Assente dal 22/12/2025 al 24/12/2025</v>
      </c>
      <c r="G19" t="str">
        <f t="shared" si="5"/>
        <v>1000 FERIE</v>
      </c>
      <c r="H19" t="s">
        <v>7</v>
      </c>
      <c r="I19" s="2">
        <v>0.25</v>
      </c>
      <c r="J19">
        <f t="shared" si="0"/>
        <v>3</v>
      </c>
      <c r="M19" s="6">
        <v>45999</v>
      </c>
      <c r="N19" s="7" t="s">
        <v>25</v>
      </c>
    </row>
    <row r="20" spans="1:14" x14ac:dyDescent="0.25">
      <c r="A20" t="s">
        <v>10</v>
      </c>
      <c r="B20">
        <v>73</v>
      </c>
      <c r="C20" t="str">
        <f>"FRANCI LUISELLA"</f>
        <v>FRANCI LUISELLA</v>
      </c>
      <c r="D20" s="1">
        <v>45933</v>
      </c>
      <c r="E20" s="1">
        <f t="shared" si="6"/>
        <v>45933</v>
      </c>
      <c r="F20" t="str">
        <f>"Assente il 03/10/2025"</f>
        <v>Assente il 03/10/2025</v>
      </c>
      <c r="G20" t="str">
        <f t="shared" si="5"/>
        <v>1000 FERIE</v>
      </c>
      <c r="H20" t="s">
        <v>7</v>
      </c>
      <c r="I20" s="2">
        <v>0.25</v>
      </c>
      <c r="J20">
        <f t="shared" si="0"/>
        <v>1</v>
      </c>
      <c r="M20" s="6">
        <v>46016</v>
      </c>
      <c r="N20" s="7" t="s">
        <v>26</v>
      </c>
    </row>
    <row r="21" spans="1:14" x14ac:dyDescent="0.25">
      <c r="A21" t="s">
        <v>10</v>
      </c>
      <c r="B21">
        <v>73</v>
      </c>
      <c r="C21" t="str">
        <f>"FRANCI LUISELLA"</f>
        <v>FRANCI LUISELLA</v>
      </c>
      <c r="D21" s="1">
        <v>45946</v>
      </c>
      <c r="E21" s="1">
        <v>45961</v>
      </c>
      <c r="F21" t="str">
        <f>"Assente dal 16/10/2025 al 31/10/2025"</f>
        <v>Assente dal 16/10/2025 al 31/10/2025</v>
      </c>
      <c r="G21" t="str">
        <f t="shared" si="5"/>
        <v>1000 FERIE</v>
      </c>
      <c r="H21" t="s">
        <v>7</v>
      </c>
      <c r="I21" s="2">
        <v>0.25</v>
      </c>
      <c r="J21">
        <f t="shared" si="0"/>
        <v>14</v>
      </c>
      <c r="M21" s="6">
        <v>46017</v>
      </c>
      <c r="N21" s="7" t="s">
        <v>27</v>
      </c>
    </row>
    <row r="22" spans="1:14" x14ac:dyDescent="0.25">
      <c r="A22" t="s">
        <v>10</v>
      </c>
      <c r="B22">
        <v>11017</v>
      </c>
      <c r="C22" t="str">
        <f>"MEINI HANNA MARIANA"</f>
        <v>MEINI HANNA MARIANA</v>
      </c>
      <c r="D22" s="1">
        <v>45933</v>
      </c>
      <c r="E22" s="1">
        <f t="shared" si="6"/>
        <v>45933</v>
      </c>
      <c r="F22" t="str">
        <f>"Assente il 03/10/2025"</f>
        <v>Assente il 03/10/2025</v>
      </c>
      <c r="G22" t="str">
        <f>"4012 SCIOPERO A GG"</f>
        <v>4012 SCIOPERO A GG</v>
      </c>
      <c r="H22" t="s">
        <v>7</v>
      </c>
      <c r="I22" s="2">
        <v>0.25</v>
      </c>
      <c r="J22">
        <f t="shared" si="0"/>
        <v>1</v>
      </c>
    </row>
    <row r="23" spans="1:14" x14ac:dyDescent="0.25">
      <c r="A23" t="s">
        <v>10</v>
      </c>
      <c r="B23">
        <v>11017</v>
      </c>
      <c r="C23" t="str">
        <f>"MEINI HANNA MARIANA"</f>
        <v>MEINI HANNA MARIANA</v>
      </c>
      <c r="D23" s="1">
        <v>45947</v>
      </c>
      <c r="E23" s="1">
        <f t="shared" si="6"/>
        <v>45947</v>
      </c>
      <c r="F23" t="str">
        <f>"Assente il 17/10/2025"</f>
        <v>Assente il 17/10/2025</v>
      </c>
      <c r="G23" t="str">
        <f>"1000 FERIE"</f>
        <v>1000 FERIE</v>
      </c>
      <c r="H23" t="s">
        <v>7</v>
      </c>
      <c r="I23" s="2">
        <v>0.25</v>
      </c>
      <c r="J23">
        <f t="shared" si="0"/>
        <v>1</v>
      </c>
    </row>
    <row r="24" spans="1:14" x14ac:dyDescent="0.25">
      <c r="A24" t="s">
        <v>10</v>
      </c>
      <c r="B24">
        <v>11021</v>
      </c>
      <c r="C24" t="str">
        <f>"PECORARO  NADIA"</f>
        <v>PECORARO  NADIA</v>
      </c>
      <c r="D24" s="1">
        <v>45925</v>
      </c>
      <c r="E24" s="1">
        <v>45966</v>
      </c>
      <c r="F24" t="str">
        <f>"Assente dal 25/09/2025 al 05/11/2025"</f>
        <v>Assente dal 25/09/2025 al 05/11/2025</v>
      </c>
      <c r="G24" t="str">
        <f>"1513 MALATTIA PATOLOGIE GRAVI"</f>
        <v>1513 MALATTIA PATOLOGIE GRAVI</v>
      </c>
      <c r="H24" t="s">
        <v>7</v>
      </c>
      <c r="I24" s="2">
        <v>0.375</v>
      </c>
      <c r="J24">
        <f t="shared" si="0"/>
        <v>35</v>
      </c>
    </row>
    <row r="25" spans="1:14" x14ac:dyDescent="0.25">
      <c r="A25" t="s">
        <v>10</v>
      </c>
      <c r="B25">
        <v>11021</v>
      </c>
      <c r="C25" t="str">
        <f>"PECORARO  NADIA"</f>
        <v>PECORARO  NADIA</v>
      </c>
      <c r="D25" s="1">
        <v>45967</v>
      </c>
      <c r="E25" s="1">
        <v>46008</v>
      </c>
      <c r="F25" t="str">
        <f>"Assente dal 06/11/2025 al 17/12/2025"</f>
        <v>Assente dal 06/11/2025 al 17/12/2025</v>
      </c>
      <c r="G25" t="str">
        <f>"1513 MALATTIA PATOLOGIE GRAVI"</f>
        <v>1513 MALATTIA PATOLOGIE GRAVI</v>
      </c>
      <c r="H25" t="s">
        <v>7</v>
      </c>
      <c r="I25" s="2">
        <v>0.375</v>
      </c>
      <c r="J25">
        <f t="shared" si="0"/>
        <v>34</v>
      </c>
    </row>
    <row r="26" spans="1:14" x14ac:dyDescent="0.25">
      <c r="A26" t="s">
        <v>10</v>
      </c>
      <c r="B26">
        <v>11021</v>
      </c>
      <c r="C26" t="str">
        <f>"PECORARO  NADIA"</f>
        <v>PECORARO  NADIA</v>
      </c>
      <c r="D26" s="1">
        <v>46009</v>
      </c>
      <c r="E26" s="1">
        <v>46022</v>
      </c>
      <c r="F26" t="str">
        <f>"Assente dal 18/12/2025 al 07/01/2026"</f>
        <v>Assente dal 18/12/2025 al 07/01/2026</v>
      </c>
      <c r="G26" t="str">
        <f>"1513 MALATTIA PATOLOGIE GRAVI"</f>
        <v>1513 MALATTIA PATOLOGIE GRAVI</v>
      </c>
      <c r="H26" t="s">
        <v>7</v>
      </c>
      <c r="I26" s="2">
        <v>0.375</v>
      </c>
      <c r="J26">
        <f t="shared" si="0"/>
        <v>10</v>
      </c>
    </row>
    <row r="27" spans="1:14" x14ac:dyDescent="0.25">
      <c r="A27" t="s">
        <v>10</v>
      </c>
      <c r="B27">
        <v>138</v>
      </c>
      <c r="C27" t="str">
        <f>"POGGIALI ALESSIO"</f>
        <v>POGGIALI ALESSIO</v>
      </c>
      <c r="D27" s="1">
        <v>45933</v>
      </c>
      <c r="E27" s="1">
        <f t="shared" si="6"/>
        <v>45933</v>
      </c>
      <c r="F27" t="str">
        <f>"Assente il 03/10/2025"</f>
        <v>Assente il 03/10/2025</v>
      </c>
      <c r="G27" t="str">
        <f>"4012 SCIOPERO A GG"</f>
        <v>4012 SCIOPERO A GG</v>
      </c>
      <c r="H27" t="s">
        <v>7</v>
      </c>
      <c r="I27" s="2">
        <v>0.25</v>
      </c>
      <c r="J27">
        <f t="shared" si="0"/>
        <v>1</v>
      </c>
    </row>
    <row r="28" spans="1:14" x14ac:dyDescent="0.25">
      <c r="A28" t="s">
        <v>10</v>
      </c>
      <c r="B28">
        <v>138</v>
      </c>
      <c r="C28" t="str">
        <f>"POGGIALI ALESSIO"</f>
        <v>POGGIALI ALESSIO</v>
      </c>
      <c r="D28" s="1">
        <v>46022</v>
      </c>
      <c r="E28" s="1">
        <f t="shared" si="6"/>
        <v>46022</v>
      </c>
      <c r="F28" t="str">
        <f>"Assente dal 31/12/2025 al 05/01/2026"</f>
        <v>Assente dal 31/12/2025 al 05/01/2026</v>
      </c>
      <c r="G28" t="str">
        <f>"1000 FERIE"</f>
        <v>1000 FERIE</v>
      </c>
      <c r="H28" t="s">
        <v>7</v>
      </c>
      <c r="I28" s="2">
        <v>0.25</v>
      </c>
      <c r="J28">
        <f t="shared" si="0"/>
        <v>1</v>
      </c>
    </row>
    <row r="29" spans="1:14" x14ac:dyDescent="0.25">
      <c r="A29" t="s">
        <v>10</v>
      </c>
      <c r="B29">
        <v>140</v>
      </c>
      <c r="C29" t="str">
        <f>"RONDONI MANUELA"</f>
        <v>RONDONI MANUELA</v>
      </c>
      <c r="D29" s="1">
        <v>45939</v>
      </c>
      <c r="E29" s="1">
        <f t="shared" si="6"/>
        <v>45939</v>
      </c>
      <c r="F29" t="str">
        <f>"Assente dal 09/10/2025 al 10/10/2025"</f>
        <v>Assente dal 09/10/2025 al 10/10/2025</v>
      </c>
      <c r="G29" t="str">
        <f>"1000 FERIE"</f>
        <v>1000 FERIE</v>
      </c>
      <c r="H29" t="s">
        <v>7</v>
      </c>
      <c r="I29" s="2">
        <v>0.20833333333333334</v>
      </c>
      <c r="J29">
        <f t="shared" si="0"/>
        <v>1</v>
      </c>
    </row>
    <row r="30" spans="1:14" x14ac:dyDescent="0.25">
      <c r="A30" t="s">
        <v>10</v>
      </c>
      <c r="B30">
        <v>140</v>
      </c>
      <c r="C30" t="str">
        <f>"RONDONI MANUELA"</f>
        <v>RONDONI MANUELA</v>
      </c>
      <c r="D30" s="1">
        <v>45971</v>
      </c>
      <c r="E30" s="1">
        <f t="shared" si="6"/>
        <v>45971</v>
      </c>
      <c r="F30" t="str">
        <f>"Assente il 10/11/2025"</f>
        <v>Assente il 10/11/2025</v>
      </c>
      <c r="G30" t="str">
        <f>"1000 FERIE"</f>
        <v>1000 FERIE</v>
      </c>
      <c r="H30" t="s">
        <v>7</v>
      </c>
      <c r="I30" s="2">
        <v>0.20833333333333334</v>
      </c>
      <c r="J30">
        <f t="shared" si="0"/>
        <v>1</v>
      </c>
    </row>
    <row r="31" spans="1:14" ht="16.5" thickBot="1" x14ac:dyDescent="0.3">
      <c r="A31" s="19" t="s">
        <v>28</v>
      </c>
      <c r="B31" s="20"/>
      <c r="C31" s="20"/>
      <c r="D31" s="20"/>
      <c r="E31" s="20"/>
      <c r="F31" s="20"/>
      <c r="G31" s="20"/>
      <c r="H31" s="20"/>
      <c r="I31" s="21"/>
      <c r="J31">
        <f>SUM(J2:J30)</f>
        <v>134</v>
      </c>
    </row>
    <row r="32" spans="1:14" x14ac:dyDescent="0.25">
      <c r="D32" s="1"/>
      <c r="E32" s="1"/>
      <c r="I32" s="2"/>
    </row>
    <row r="33" spans="1:10" x14ac:dyDescent="0.25">
      <c r="A33" t="s">
        <v>11</v>
      </c>
      <c r="B33">
        <v>1345</v>
      </c>
      <c r="C33" t="str">
        <f t="shared" ref="C33:C38" si="7">"CHELI ELENA"</f>
        <v>CHELI ELENA</v>
      </c>
      <c r="D33" s="1">
        <v>45943</v>
      </c>
      <c r="E33" s="1">
        <f t="shared" ref="E33:E52" si="8">D33</f>
        <v>45943</v>
      </c>
      <c r="F33" t="str">
        <f>"Assente il 13/10/2025"</f>
        <v>Assente il 13/10/2025</v>
      </c>
      <c r="G33" t="str">
        <f>"3019 PERM. RETRIBUITO SEGGI ELETTORALI COMPONENTE"</f>
        <v>3019 PERM. RETRIBUITO SEGGI ELETTORALI COMPONENTE</v>
      </c>
      <c r="H33" t="s">
        <v>7</v>
      </c>
      <c r="I33" s="2">
        <v>0.25</v>
      </c>
      <c r="J33">
        <f t="shared" ref="J33:J52" si="9">NETWORKDAYS.INTL(D33,E33,"0000001",$M$9:$M$21)</f>
        <v>1</v>
      </c>
    </row>
    <row r="34" spans="1:10" x14ac:dyDescent="0.25">
      <c r="A34" t="s">
        <v>11</v>
      </c>
      <c r="B34">
        <v>1345</v>
      </c>
      <c r="C34" t="str">
        <f t="shared" si="7"/>
        <v>CHELI ELENA</v>
      </c>
      <c r="D34" s="1">
        <v>45944</v>
      </c>
      <c r="E34" s="1">
        <f t="shared" si="8"/>
        <v>45944</v>
      </c>
      <c r="F34" t="str">
        <f>"Assente il 14/10/2025"</f>
        <v>Assente il 14/10/2025</v>
      </c>
      <c r="G34" t="str">
        <f>"5044 RECUPERO SEGGI ELETT. FESTIVITA' NON GODUTE"</f>
        <v>5044 RECUPERO SEGGI ELETT. FESTIVITA' NON GODUTE</v>
      </c>
      <c r="H34" t="s">
        <v>7</v>
      </c>
      <c r="I34" s="2">
        <v>0.375</v>
      </c>
      <c r="J34">
        <f t="shared" si="9"/>
        <v>1</v>
      </c>
    </row>
    <row r="35" spans="1:10" x14ac:dyDescent="0.25">
      <c r="A35" t="s">
        <v>11</v>
      </c>
      <c r="B35">
        <v>1345</v>
      </c>
      <c r="C35" t="str">
        <f t="shared" si="7"/>
        <v>CHELI ELENA</v>
      </c>
      <c r="D35" s="1">
        <v>45971</v>
      </c>
      <c r="E35" s="1">
        <f t="shared" si="8"/>
        <v>45971</v>
      </c>
      <c r="F35" t="str">
        <f>"Assente il 10/11/2025"</f>
        <v>Assente il 10/11/2025</v>
      </c>
      <c r="G35" t="str">
        <f>"5044 RECUPERO SEGGI ELETT. FESTIVITA' NON GODUTE"</f>
        <v>5044 RECUPERO SEGGI ELETT. FESTIVITA' NON GODUTE</v>
      </c>
      <c r="H35" t="s">
        <v>7</v>
      </c>
      <c r="I35" s="2">
        <v>0.25</v>
      </c>
      <c r="J35">
        <f t="shared" si="9"/>
        <v>1</v>
      </c>
    </row>
    <row r="36" spans="1:10" x14ac:dyDescent="0.25">
      <c r="A36" t="s">
        <v>11</v>
      </c>
      <c r="B36">
        <v>1345</v>
      </c>
      <c r="C36" t="str">
        <f t="shared" si="7"/>
        <v>CHELI ELENA</v>
      </c>
      <c r="D36" s="1">
        <v>45992</v>
      </c>
      <c r="E36" s="1">
        <f t="shared" si="8"/>
        <v>45992</v>
      </c>
      <c r="F36" t="str">
        <f>"Assente il 01/12/2025"</f>
        <v>Assente il 01/12/2025</v>
      </c>
      <c r="G36" t="str">
        <f>"1000 FERIE"</f>
        <v>1000 FERIE</v>
      </c>
      <c r="H36" t="s">
        <v>7</v>
      </c>
      <c r="I36" s="2">
        <v>0.25</v>
      </c>
      <c r="J36">
        <f t="shared" si="9"/>
        <v>1</v>
      </c>
    </row>
    <row r="37" spans="1:10" x14ac:dyDescent="0.25">
      <c r="A37" t="s">
        <v>11</v>
      </c>
      <c r="B37">
        <v>1345</v>
      </c>
      <c r="C37" t="str">
        <f t="shared" si="7"/>
        <v>CHELI ELENA</v>
      </c>
      <c r="D37" s="1">
        <v>46008</v>
      </c>
      <c r="E37" s="1">
        <v>46010</v>
      </c>
      <c r="F37" t="str">
        <f>"Assente dal 17/12/2025 al 19/12/2025"</f>
        <v>Assente dal 17/12/2025 al 19/12/2025</v>
      </c>
      <c r="G37" t="str">
        <f>"1500 MALATTIA"</f>
        <v>1500 MALATTIA</v>
      </c>
      <c r="H37" t="s">
        <v>7</v>
      </c>
      <c r="I37" s="2">
        <v>0.25</v>
      </c>
      <c r="J37">
        <f t="shared" si="9"/>
        <v>3</v>
      </c>
    </row>
    <row r="38" spans="1:10" x14ac:dyDescent="0.25">
      <c r="A38" t="s">
        <v>11</v>
      </c>
      <c r="B38">
        <v>1345</v>
      </c>
      <c r="C38" t="str">
        <f t="shared" si="7"/>
        <v>CHELI ELENA</v>
      </c>
      <c r="D38" s="1">
        <v>46015</v>
      </c>
      <c r="E38" s="1">
        <f t="shared" si="8"/>
        <v>46015</v>
      </c>
      <c r="F38" t="str">
        <f>"Assente il 24/12/2025"</f>
        <v>Assente il 24/12/2025</v>
      </c>
      <c r="G38" t="str">
        <f>"1000 FERIE"</f>
        <v>1000 FERIE</v>
      </c>
      <c r="H38" t="s">
        <v>7</v>
      </c>
      <c r="I38" s="2">
        <v>0.25</v>
      </c>
      <c r="J38">
        <f t="shared" si="9"/>
        <v>1</v>
      </c>
    </row>
    <row r="39" spans="1:10" x14ac:dyDescent="0.25">
      <c r="A39" t="s">
        <v>11</v>
      </c>
      <c r="B39">
        <v>10025</v>
      </c>
      <c r="C39" t="str">
        <f>"GALGANI ILENIA"</f>
        <v>GALGANI ILENIA</v>
      </c>
      <c r="D39" s="1">
        <v>45938</v>
      </c>
      <c r="E39" s="1">
        <f t="shared" si="8"/>
        <v>45938</v>
      </c>
      <c r="F39" t="str">
        <f>"Assente il 08/10/2025"</f>
        <v>Assente il 08/10/2025</v>
      </c>
      <c r="G39" t="str">
        <f>"1000 FERIE"</f>
        <v>1000 FERIE</v>
      </c>
      <c r="H39" t="s">
        <v>7</v>
      </c>
      <c r="I39" s="2">
        <v>0.25</v>
      </c>
      <c r="J39">
        <f t="shared" si="9"/>
        <v>1</v>
      </c>
    </row>
    <row r="40" spans="1:10" x14ac:dyDescent="0.25">
      <c r="A40" t="s">
        <v>11</v>
      </c>
      <c r="B40">
        <v>10025</v>
      </c>
      <c r="C40" t="str">
        <f>"GALGANI ILENIA"</f>
        <v>GALGANI ILENIA</v>
      </c>
      <c r="D40" s="1">
        <v>45971</v>
      </c>
      <c r="E40" s="1">
        <f t="shared" si="8"/>
        <v>45971</v>
      </c>
      <c r="F40" t="str">
        <f>"Assente il 10/11/2025"</f>
        <v>Assente il 10/11/2025</v>
      </c>
      <c r="G40" t="str">
        <f>"1000 FERIE"</f>
        <v>1000 FERIE</v>
      </c>
      <c r="H40" t="s">
        <v>7</v>
      </c>
      <c r="I40" s="2">
        <v>0.25</v>
      </c>
      <c r="J40">
        <f t="shared" si="9"/>
        <v>1</v>
      </c>
    </row>
    <row r="41" spans="1:10" x14ac:dyDescent="0.25">
      <c r="A41" t="s">
        <v>11</v>
      </c>
      <c r="B41">
        <v>10025</v>
      </c>
      <c r="C41" t="str">
        <f>"GALGANI ILENIA"</f>
        <v>GALGANI ILENIA</v>
      </c>
      <c r="D41" s="1">
        <v>45982</v>
      </c>
      <c r="E41" s="1">
        <f t="shared" si="8"/>
        <v>45982</v>
      </c>
      <c r="F41" t="str">
        <f>"Assente il 21/11/2025"</f>
        <v>Assente il 21/11/2025</v>
      </c>
      <c r="G41" t="str">
        <f>"1000 FERIE"</f>
        <v>1000 FERIE</v>
      </c>
      <c r="H41" t="s">
        <v>7</v>
      </c>
      <c r="I41" s="2">
        <v>0.25</v>
      </c>
      <c r="J41">
        <f t="shared" si="9"/>
        <v>1</v>
      </c>
    </row>
    <row r="42" spans="1:10" x14ac:dyDescent="0.25">
      <c r="A42" t="s">
        <v>11</v>
      </c>
      <c r="B42">
        <v>10025</v>
      </c>
      <c r="C42" t="str">
        <f>"GALGANI ILENIA"</f>
        <v>GALGANI ILENIA</v>
      </c>
      <c r="D42" s="1">
        <v>46001</v>
      </c>
      <c r="E42" s="1">
        <f t="shared" si="8"/>
        <v>46001</v>
      </c>
      <c r="F42" t="str">
        <f>"Assente il 10/12/2025"</f>
        <v>Assente il 10/12/2025</v>
      </c>
      <c r="G42" t="str">
        <f>"3003 PERM. RETRIBUITO ESAMI CONCORSI (8 GG)"</f>
        <v>3003 PERM. RETRIBUITO ESAMI CONCORSI (8 GG)</v>
      </c>
      <c r="H42" t="s">
        <v>7</v>
      </c>
      <c r="I42" s="2">
        <v>0.25</v>
      </c>
      <c r="J42">
        <f t="shared" si="9"/>
        <v>1</v>
      </c>
    </row>
    <row r="43" spans="1:10" x14ac:dyDescent="0.25">
      <c r="A43" t="s">
        <v>11</v>
      </c>
      <c r="B43">
        <v>10025</v>
      </c>
      <c r="C43" t="str">
        <f>"GALGANI ILENIA"</f>
        <v>GALGANI ILENIA</v>
      </c>
      <c r="D43" s="1">
        <v>46013</v>
      </c>
      <c r="E43" s="1">
        <f t="shared" si="8"/>
        <v>46013</v>
      </c>
      <c r="F43" t="str">
        <f>"Assente il 22/12/2025"</f>
        <v>Assente il 22/12/2025</v>
      </c>
      <c r="G43" t="str">
        <f>"1000 FERIE"</f>
        <v>1000 FERIE</v>
      </c>
      <c r="H43" t="s">
        <v>7</v>
      </c>
      <c r="I43" s="2">
        <v>0.25</v>
      </c>
      <c r="J43">
        <f t="shared" si="9"/>
        <v>1</v>
      </c>
    </row>
    <row r="44" spans="1:10" x14ac:dyDescent="0.25">
      <c r="A44" t="s">
        <v>11</v>
      </c>
      <c r="B44">
        <v>2000</v>
      </c>
      <c r="C44" t="str">
        <f t="shared" ref="C44:C49" si="10">"PULITI STEFANIA"</f>
        <v>PULITI STEFANIA</v>
      </c>
      <c r="D44" s="1">
        <v>45959</v>
      </c>
      <c r="E44" s="1">
        <f t="shared" si="8"/>
        <v>45959</v>
      </c>
      <c r="F44" t="str">
        <f>"Assente il 29/10/2025"</f>
        <v>Assente il 29/10/2025</v>
      </c>
      <c r="G44" t="str">
        <f>"3007 PERM. RETRIBUITO MOTIVI PERS. FAMIGLIARI INTERA GIORNATA"</f>
        <v>3007 PERM. RETRIBUITO MOTIVI PERS. FAMIGLIARI INTERA GIORNATA</v>
      </c>
      <c r="H44" t="s">
        <v>7</v>
      </c>
      <c r="I44" s="2">
        <v>0.25</v>
      </c>
      <c r="J44">
        <f t="shared" si="9"/>
        <v>1</v>
      </c>
    </row>
    <row r="45" spans="1:10" x14ac:dyDescent="0.25">
      <c r="A45" t="s">
        <v>11</v>
      </c>
      <c r="B45">
        <v>2000</v>
      </c>
      <c r="C45" t="str">
        <f t="shared" si="10"/>
        <v>PULITI STEFANIA</v>
      </c>
      <c r="D45" s="1">
        <v>45996</v>
      </c>
      <c r="E45" s="1">
        <v>46000</v>
      </c>
      <c r="F45" t="str">
        <f>"Assente dal 05/12/2025 al 09/12/2025"</f>
        <v>Assente dal 05/12/2025 al 09/12/2025</v>
      </c>
      <c r="G45" t="str">
        <f>"1000 FERIE"</f>
        <v>1000 FERIE</v>
      </c>
      <c r="H45" t="s">
        <v>7</v>
      </c>
      <c r="I45" s="2">
        <v>0.25</v>
      </c>
      <c r="J45">
        <f t="shared" si="9"/>
        <v>3</v>
      </c>
    </row>
    <row r="46" spans="1:10" x14ac:dyDescent="0.25">
      <c r="A46" t="s">
        <v>11</v>
      </c>
      <c r="B46">
        <v>2000</v>
      </c>
      <c r="C46" t="str">
        <f t="shared" si="10"/>
        <v>PULITI STEFANIA</v>
      </c>
      <c r="D46" s="1">
        <v>46007</v>
      </c>
      <c r="E46" s="1">
        <f t="shared" si="8"/>
        <v>46007</v>
      </c>
      <c r="F46" t="str">
        <f>"Assente il 16/12/2025"</f>
        <v>Assente il 16/12/2025</v>
      </c>
      <c r="G46" t="str">
        <f>"1000 FERIE"</f>
        <v>1000 FERIE</v>
      </c>
      <c r="H46" t="s">
        <v>7</v>
      </c>
      <c r="I46" s="2">
        <v>0.375</v>
      </c>
      <c r="J46">
        <f t="shared" si="9"/>
        <v>1</v>
      </c>
    </row>
    <row r="47" spans="1:10" x14ac:dyDescent="0.25">
      <c r="A47" t="s">
        <v>11</v>
      </c>
      <c r="B47">
        <v>2000</v>
      </c>
      <c r="C47" t="str">
        <f t="shared" si="10"/>
        <v>PULITI STEFANIA</v>
      </c>
      <c r="D47" s="1">
        <v>46010</v>
      </c>
      <c r="E47" s="1">
        <f t="shared" si="8"/>
        <v>46010</v>
      </c>
      <c r="F47" t="str">
        <f>"Assente il 19/12/2025"</f>
        <v>Assente il 19/12/2025</v>
      </c>
      <c r="G47" t="str">
        <f>"1000 FERIE"</f>
        <v>1000 FERIE</v>
      </c>
      <c r="H47" t="s">
        <v>7</v>
      </c>
      <c r="I47" s="2">
        <v>0.25</v>
      </c>
      <c r="J47">
        <f t="shared" si="9"/>
        <v>1</v>
      </c>
    </row>
    <row r="48" spans="1:10" x14ac:dyDescent="0.25">
      <c r="A48" t="s">
        <v>11</v>
      </c>
      <c r="B48">
        <v>2000</v>
      </c>
      <c r="C48" t="str">
        <f t="shared" si="10"/>
        <v>PULITI STEFANIA</v>
      </c>
      <c r="D48" s="1">
        <v>46021</v>
      </c>
      <c r="E48" s="1">
        <f t="shared" si="8"/>
        <v>46021</v>
      </c>
      <c r="F48" t="str">
        <f>"Assente il 30/12/2025"</f>
        <v>Assente il 30/12/2025</v>
      </c>
      <c r="G48" t="str">
        <f>"1000 FERIE"</f>
        <v>1000 FERIE</v>
      </c>
      <c r="H48" t="s">
        <v>7</v>
      </c>
      <c r="I48" s="2">
        <v>0.375</v>
      </c>
      <c r="J48">
        <f t="shared" si="9"/>
        <v>1</v>
      </c>
    </row>
    <row r="49" spans="1:10" x14ac:dyDescent="0.25">
      <c r="A49" t="s">
        <v>11</v>
      </c>
      <c r="B49">
        <v>2000</v>
      </c>
      <c r="C49" t="str">
        <f t="shared" si="10"/>
        <v>PULITI STEFANIA</v>
      </c>
      <c r="D49" s="1">
        <v>46022</v>
      </c>
      <c r="E49" s="1">
        <f t="shared" si="8"/>
        <v>46022</v>
      </c>
      <c r="F49" t="str">
        <f>"Assente il 31/12/2025"</f>
        <v>Assente il 31/12/2025</v>
      </c>
      <c r="G49" t="str">
        <f>"1000 FERIE"</f>
        <v>1000 FERIE</v>
      </c>
      <c r="H49" t="s">
        <v>7</v>
      </c>
      <c r="I49" s="2">
        <v>0.25</v>
      </c>
      <c r="J49">
        <f t="shared" si="9"/>
        <v>1</v>
      </c>
    </row>
    <row r="50" spans="1:10" x14ac:dyDescent="0.25">
      <c r="A50" t="s">
        <v>11</v>
      </c>
      <c r="B50">
        <v>164</v>
      </c>
      <c r="C50" t="str">
        <f>"TONELLI FRANCESCO"</f>
        <v>TONELLI FRANCESCO</v>
      </c>
      <c r="D50" s="1">
        <v>45933</v>
      </c>
      <c r="E50" s="1">
        <f t="shared" si="8"/>
        <v>45933</v>
      </c>
      <c r="F50" t="str">
        <f>"Assente il 03/10/2025"</f>
        <v>Assente il 03/10/2025</v>
      </c>
      <c r="G50" t="str">
        <f>"4012 SCIOPERO A GG"</f>
        <v>4012 SCIOPERO A GG</v>
      </c>
      <c r="H50" t="s">
        <v>7</v>
      </c>
      <c r="I50" s="2">
        <v>0.25</v>
      </c>
      <c r="J50">
        <f t="shared" si="9"/>
        <v>1</v>
      </c>
    </row>
    <row r="51" spans="1:10" x14ac:dyDescent="0.25">
      <c r="A51" t="s">
        <v>11</v>
      </c>
      <c r="B51">
        <v>164</v>
      </c>
      <c r="C51" t="str">
        <f>"TONELLI FRANCESCO"</f>
        <v>TONELLI FRANCESCO</v>
      </c>
      <c r="D51" s="1">
        <v>45980</v>
      </c>
      <c r="E51" s="1">
        <f t="shared" si="8"/>
        <v>45980</v>
      </c>
      <c r="F51" t="str">
        <f>"Assente il 19/11/2025"</f>
        <v>Assente il 19/11/2025</v>
      </c>
      <c r="G51" t="str">
        <f>"3007 PERM. RETRIBUITO MOTIVI PERS. FAMIGLIARI INTERA GIORNATA"</f>
        <v>3007 PERM. RETRIBUITO MOTIVI PERS. FAMIGLIARI INTERA GIORNATA</v>
      </c>
      <c r="H51" t="s">
        <v>7</v>
      </c>
      <c r="I51" s="2">
        <v>0.25</v>
      </c>
      <c r="J51">
        <f t="shared" si="9"/>
        <v>1</v>
      </c>
    </row>
    <row r="52" spans="1:10" x14ac:dyDescent="0.25">
      <c r="A52" t="s">
        <v>11</v>
      </c>
      <c r="B52">
        <v>164</v>
      </c>
      <c r="C52" t="str">
        <f>"TONELLI FRANCESCO"</f>
        <v>TONELLI FRANCESCO</v>
      </c>
      <c r="D52" s="1">
        <v>45996</v>
      </c>
      <c r="E52" s="1">
        <f t="shared" si="8"/>
        <v>45996</v>
      </c>
      <c r="F52" t="str">
        <f>"Assente il 05/12/2025"</f>
        <v>Assente il 05/12/2025</v>
      </c>
      <c r="G52" t="str">
        <f>"1000 FERIE"</f>
        <v>1000 FERIE</v>
      </c>
      <c r="H52" t="s">
        <v>7</v>
      </c>
      <c r="I52" s="2">
        <v>0.25</v>
      </c>
      <c r="J52">
        <f t="shared" si="9"/>
        <v>1</v>
      </c>
    </row>
    <row r="53" spans="1:10" ht="16.5" thickBot="1" x14ac:dyDescent="0.3">
      <c r="A53" s="19" t="s">
        <v>29</v>
      </c>
      <c r="B53" s="20"/>
      <c r="C53" s="20"/>
      <c r="D53" s="20"/>
      <c r="E53" s="20"/>
      <c r="F53" s="20"/>
      <c r="G53" s="20"/>
      <c r="H53" s="20"/>
      <c r="I53" s="21"/>
      <c r="J53">
        <f>SUM(J33:J52)</f>
        <v>24</v>
      </c>
    </row>
    <row r="54" spans="1:10" x14ac:dyDescent="0.25">
      <c r="D54" s="1"/>
      <c r="E54" s="1"/>
      <c r="I54" s="2"/>
    </row>
    <row r="55" spans="1:10" x14ac:dyDescent="0.25">
      <c r="A55" t="s">
        <v>8</v>
      </c>
      <c r="B55">
        <v>11025</v>
      </c>
      <c r="C55" t="str">
        <f>"ACQUAVIVA MARIANNA"</f>
        <v>ACQUAVIVA MARIANNA</v>
      </c>
      <c r="D55" s="1">
        <v>45933</v>
      </c>
      <c r="E55" s="1">
        <f t="shared" ref="E55:E73" si="11">D55</f>
        <v>45933</v>
      </c>
      <c r="F55" t="str">
        <f>"Assente il 03/10/2025"</f>
        <v>Assente il 03/10/2025</v>
      </c>
      <c r="G55" t="str">
        <f>"4012 SCIOPERO A GG"</f>
        <v>4012 SCIOPERO A GG</v>
      </c>
      <c r="H55" t="s">
        <v>7</v>
      </c>
      <c r="I55" s="2">
        <v>0.25</v>
      </c>
      <c r="J55">
        <f t="shared" ref="J55:J62" si="12">NETWORKDAYS.INTL(D55,E55,"0000001",$M$9:$M$21)</f>
        <v>1</v>
      </c>
    </row>
    <row r="56" spans="1:10" x14ac:dyDescent="0.25">
      <c r="A56" t="s">
        <v>8</v>
      </c>
      <c r="B56">
        <v>11025</v>
      </c>
      <c r="C56" t="str">
        <f>"ACQUAVIVA MARIANNA"</f>
        <v>ACQUAVIVA MARIANNA</v>
      </c>
      <c r="D56" s="1">
        <v>45971</v>
      </c>
      <c r="E56" s="1">
        <f t="shared" si="11"/>
        <v>45971</v>
      </c>
      <c r="F56" t="str">
        <f>"Assente il 10/11/2025"</f>
        <v>Assente il 10/11/2025</v>
      </c>
      <c r="G56" t="str">
        <f>"1000 FERIE"</f>
        <v>1000 FERIE</v>
      </c>
      <c r="H56" t="s">
        <v>7</v>
      </c>
      <c r="I56" s="2">
        <v>0.25</v>
      </c>
      <c r="J56">
        <f t="shared" si="12"/>
        <v>1</v>
      </c>
    </row>
    <row r="57" spans="1:10" x14ac:dyDescent="0.25">
      <c r="A57" t="s">
        <v>8</v>
      </c>
      <c r="B57">
        <v>11025</v>
      </c>
      <c r="C57" t="str">
        <f>"ACQUAVIVA MARIANNA"</f>
        <v>ACQUAVIVA MARIANNA</v>
      </c>
      <c r="D57" s="1">
        <v>46003</v>
      </c>
      <c r="E57" s="1">
        <f t="shared" si="11"/>
        <v>46003</v>
      </c>
      <c r="F57" t="str">
        <f>"Assente il 12/12/2025"</f>
        <v>Assente il 12/12/2025</v>
      </c>
      <c r="G57" t="str">
        <f>"4012 SCIOPERO A GG"</f>
        <v>4012 SCIOPERO A GG</v>
      </c>
      <c r="H57" t="s">
        <v>7</v>
      </c>
      <c r="I57" s="2">
        <v>0.25</v>
      </c>
      <c r="J57">
        <f t="shared" si="12"/>
        <v>1</v>
      </c>
    </row>
    <row r="58" spans="1:10" x14ac:dyDescent="0.25">
      <c r="A58" t="s">
        <v>8</v>
      </c>
      <c r="B58">
        <v>11025</v>
      </c>
      <c r="C58" t="str">
        <f>"ACQUAVIVA MARIANNA"</f>
        <v>ACQUAVIVA MARIANNA</v>
      </c>
      <c r="D58" s="1">
        <v>46014</v>
      </c>
      <c r="E58" s="1">
        <f t="shared" si="11"/>
        <v>46014</v>
      </c>
      <c r="F58" t="str">
        <f>"Assente il 23/12/2025"</f>
        <v>Assente il 23/12/2025</v>
      </c>
      <c r="G58" t="str">
        <f>"1000 FERIE"</f>
        <v>1000 FERIE</v>
      </c>
      <c r="H58" t="s">
        <v>7</v>
      </c>
      <c r="I58" s="2">
        <v>0.375</v>
      </c>
      <c r="J58">
        <f t="shared" si="12"/>
        <v>1</v>
      </c>
    </row>
    <row r="59" spans="1:10" x14ac:dyDescent="0.25">
      <c r="A59" t="s">
        <v>8</v>
      </c>
      <c r="B59">
        <v>11025</v>
      </c>
      <c r="C59" t="str">
        <f>"ACQUAVIVA MARIANNA"</f>
        <v>ACQUAVIVA MARIANNA</v>
      </c>
      <c r="D59" s="1">
        <v>46015</v>
      </c>
      <c r="E59" s="1">
        <f t="shared" si="11"/>
        <v>46015</v>
      </c>
      <c r="F59" t="str">
        <f>"Assente il 24/12/2025"</f>
        <v>Assente il 24/12/2025</v>
      </c>
      <c r="G59" t="str">
        <f>"1000 FERIE"</f>
        <v>1000 FERIE</v>
      </c>
      <c r="H59" t="s">
        <v>7</v>
      </c>
      <c r="I59" s="2">
        <v>0.25</v>
      </c>
      <c r="J59">
        <f t="shared" si="12"/>
        <v>1</v>
      </c>
    </row>
    <row r="60" spans="1:10" x14ac:dyDescent="0.25">
      <c r="A60" t="s">
        <v>8</v>
      </c>
      <c r="B60">
        <v>11014</v>
      </c>
      <c r="C60" t="str">
        <f>"BECATTINI MIRKO"</f>
        <v>BECATTINI MIRKO</v>
      </c>
      <c r="D60" s="1">
        <v>45933</v>
      </c>
      <c r="E60" s="1">
        <f t="shared" si="11"/>
        <v>45933</v>
      </c>
      <c r="F60" t="str">
        <f>"Assente il 03/10/2025"</f>
        <v>Assente il 03/10/2025</v>
      </c>
      <c r="G60" t="str">
        <f>"4012 SCIOPERO A GG"</f>
        <v>4012 SCIOPERO A GG</v>
      </c>
      <c r="H60" t="s">
        <v>7</v>
      </c>
      <c r="I60" s="2">
        <v>0.25</v>
      </c>
      <c r="J60">
        <f t="shared" si="12"/>
        <v>1</v>
      </c>
    </row>
    <row r="61" spans="1:10" x14ac:dyDescent="0.25">
      <c r="A61" t="s">
        <v>8</v>
      </c>
      <c r="B61">
        <v>11014</v>
      </c>
      <c r="C61" t="str">
        <f>"BECATTINI MIRKO"</f>
        <v>BECATTINI MIRKO</v>
      </c>
      <c r="D61" s="1">
        <v>45950</v>
      </c>
      <c r="E61" s="1">
        <v>45965</v>
      </c>
      <c r="F61" t="str">
        <f>"Assente dal 20/10/2025 al 04/11/2025"</f>
        <v>Assente dal 20/10/2025 al 04/11/2025</v>
      </c>
      <c r="G61" t="str">
        <f>"1000 FERIE"</f>
        <v>1000 FERIE</v>
      </c>
      <c r="H61" t="s">
        <v>7</v>
      </c>
      <c r="I61" s="2">
        <v>0.25</v>
      </c>
      <c r="J61">
        <f t="shared" si="12"/>
        <v>13</v>
      </c>
    </row>
    <row r="62" spans="1:10" x14ac:dyDescent="0.25">
      <c r="A62" t="s">
        <v>8</v>
      </c>
      <c r="B62">
        <v>11014</v>
      </c>
      <c r="C62" t="str">
        <f>"BECATTINI MIRKO"</f>
        <v>BECATTINI MIRKO</v>
      </c>
      <c r="D62" s="1">
        <v>45967</v>
      </c>
      <c r="E62" s="1">
        <f t="shared" si="11"/>
        <v>45967</v>
      </c>
      <c r="F62" t="str">
        <f>"Assente il 06/11/2025"</f>
        <v>Assente il 06/11/2025</v>
      </c>
      <c r="G62" t="str">
        <f>"1000 FERIE"</f>
        <v>1000 FERIE</v>
      </c>
      <c r="H62" t="s">
        <v>7</v>
      </c>
      <c r="I62" s="2">
        <v>0.375</v>
      </c>
      <c r="J62">
        <f t="shared" si="12"/>
        <v>1</v>
      </c>
    </row>
    <row r="63" spans="1:10" x14ac:dyDescent="0.25">
      <c r="A63" t="s">
        <v>8</v>
      </c>
      <c r="B63">
        <v>11014</v>
      </c>
      <c r="C63" t="str">
        <f>"BECATTINI MIRKO"</f>
        <v>BECATTINI MIRKO</v>
      </c>
      <c r="D63" s="1">
        <v>46020</v>
      </c>
      <c r="E63" s="1">
        <f t="shared" si="11"/>
        <v>46020</v>
      </c>
      <c r="F63" t="str">
        <f>"Assente il 29/12/2025"</f>
        <v>Assente il 29/12/2025</v>
      </c>
      <c r="G63" t="str">
        <f>"3015 PERM. DONAZIONE SANGUE/MIDOLLO OSSEO"</f>
        <v>3015 PERM. DONAZIONE SANGUE/MIDOLLO OSSEO</v>
      </c>
      <c r="H63" t="s">
        <v>7</v>
      </c>
      <c r="I63" s="2">
        <v>0.25</v>
      </c>
      <c r="J63">
        <f t="shared" ref="J63:J100" si="13">NETWORKDAYS.INTL(D63,E63,"0000001",$M$9:$M$21)</f>
        <v>1</v>
      </c>
    </row>
    <row r="64" spans="1:10" x14ac:dyDescent="0.25">
      <c r="A64" t="s">
        <v>8</v>
      </c>
      <c r="B64">
        <v>24</v>
      </c>
      <c r="C64" t="str">
        <f t="shared" ref="C64:C69" si="14">"BETTINI LORELLA"</f>
        <v>BETTINI LORELLA</v>
      </c>
      <c r="D64" s="1">
        <v>45945</v>
      </c>
      <c r="E64" s="1">
        <f t="shared" si="11"/>
        <v>45945</v>
      </c>
      <c r="F64" t="str">
        <f>"Assente il 15/10/2025"</f>
        <v>Assente il 15/10/2025</v>
      </c>
      <c r="G64" t="str">
        <f t="shared" ref="G64:G69" si="15">"1000 FERIE"</f>
        <v>1000 FERIE</v>
      </c>
      <c r="H64" t="s">
        <v>7</v>
      </c>
      <c r="I64" s="2">
        <v>0.25</v>
      </c>
      <c r="J64">
        <f t="shared" si="13"/>
        <v>1</v>
      </c>
    </row>
    <row r="65" spans="1:10" x14ac:dyDescent="0.25">
      <c r="A65" t="s">
        <v>8</v>
      </c>
      <c r="B65">
        <v>24</v>
      </c>
      <c r="C65" t="str">
        <f t="shared" si="14"/>
        <v>BETTINI LORELLA</v>
      </c>
      <c r="D65" s="1">
        <v>45964</v>
      </c>
      <c r="E65" s="1">
        <v>45968</v>
      </c>
      <c r="F65" t="str">
        <f>"Assente dal 03/11/2025 al 07/11/2025"</f>
        <v>Assente dal 03/11/2025 al 07/11/2025</v>
      </c>
      <c r="G65" t="str">
        <f t="shared" si="15"/>
        <v>1000 FERIE</v>
      </c>
      <c r="H65" t="s">
        <v>7</v>
      </c>
      <c r="I65" s="2">
        <v>0.25</v>
      </c>
      <c r="J65">
        <f t="shared" si="13"/>
        <v>5</v>
      </c>
    </row>
    <row r="66" spans="1:10" x14ac:dyDescent="0.25">
      <c r="A66" t="s">
        <v>8</v>
      </c>
      <c r="B66">
        <v>24</v>
      </c>
      <c r="C66" t="str">
        <f t="shared" si="14"/>
        <v>BETTINI LORELLA</v>
      </c>
      <c r="D66" s="1">
        <v>45975</v>
      </c>
      <c r="E66" s="1">
        <f t="shared" si="11"/>
        <v>45975</v>
      </c>
      <c r="F66" t="str">
        <f>"Assente il 14/11/2025"</f>
        <v>Assente il 14/11/2025</v>
      </c>
      <c r="G66" t="str">
        <f t="shared" si="15"/>
        <v>1000 FERIE</v>
      </c>
      <c r="H66" t="s">
        <v>7</v>
      </c>
      <c r="I66" s="2">
        <v>0.25</v>
      </c>
      <c r="J66">
        <f t="shared" si="13"/>
        <v>1</v>
      </c>
    </row>
    <row r="67" spans="1:10" x14ac:dyDescent="0.25">
      <c r="A67" t="s">
        <v>8</v>
      </c>
      <c r="B67">
        <v>24</v>
      </c>
      <c r="C67" t="str">
        <f t="shared" si="14"/>
        <v>BETTINI LORELLA</v>
      </c>
      <c r="D67" s="1">
        <v>45996</v>
      </c>
      <c r="E67" s="1">
        <f t="shared" si="11"/>
        <v>45996</v>
      </c>
      <c r="F67" t="str">
        <f>"Assente il 05/12/2025"</f>
        <v>Assente il 05/12/2025</v>
      </c>
      <c r="G67" t="str">
        <f t="shared" si="15"/>
        <v>1000 FERIE</v>
      </c>
      <c r="H67" t="s">
        <v>7</v>
      </c>
      <c r="I67" s="2">
        <v>0.25</v>
      </c>
      <c r="J67">
        <f t="shared" si="13"/>
        <v>1</v>
      </c>
    </row>
    <row r="68" spans="1:10" x14ac:dyDescent="0.25">
      <c r="A68" t="s">
        <v>8</v>
      </c>
      <c r="B68">
        <v>24</v>
      </c>
      <c r="C68" t="str">
        <f t="shared" si="14"/>
        <v>BETTINI LORELLA</v>
      </c>
      <c r="D68" s="1">
        <v>46001</v>
      </c>
      <c r="E68" s="1">
        <f t="shared" si="11"/>
        <v>46001</v>
      </c>
      <c r="F68" t="str">
        <f>"Assente il 10/12/2025"</f>
        <v>Assente il 10/12/2025</v>
      </c>
      <c r="G68" t="str">
        <f t="shared" si="15"/>
        <v>1000 FERIE</v>
      </c>
      <c r="H68" t="s">
        <v>7</v>
      </c>
      <c r="I68" s="2">
        <v>0.25</v>
      </c>
      <c r="J68">
        <f t="shared" si="13"/>
        <v>1</v>
      </c>
    </row>
    <row r="69" spans="1:10" x14ac:dyDescent="0.25">
      <c r="A69" t="s">
        <v>8</v>
      </c>
      <c r="B69">
        <v>24</v>
      </c>
      <c r="C69" t="str">
        <f t="shared" si="14"/>
        <v>BETTINI LORELLA</v>
      </c>
      <c r="D69" s="1">
        <v>46002</v>
      </c>
      <c r="E69" s="1">
        <v>46003</v>
      </c>
      <c r="F69" t="str">
        <f>"Assente dal 11/12/2025 al 12/12/2025"</f>
        <v>Assente dal 11/12/2025 al 12/12/2025</v>
      </c>
      <c r="G69" t="str">
        <f t="shared" si="15"/>
        <v>1000 FERIE</v>
      </c>
      <c r="H69" t="s">
        <v>7</v>
      </c>
      <c r="I69" s="2">
        <v>0.375</v>
      </c>
      <c r="J69">
        <f t="shared" si="13"/>
        <v>2</v>
      </c>
    </row>
    <row r="70" spans="1:10" x14ac:dyDescent="0.25">
      <c r="A70" t="s">
        <v>8</v>
      </c>
      <c r="B70">
        <v>1346</v>
      </c>
      <c r="C70" t="str">
        <f>"MARRONCINI SARA"</f>
        <v>MARRONCINI SARA</v>
      </c>
      <c r="D70" s="1">
        <v>45658</v>
      </c>
      <c r="E70" s="1">
        <f t="shared" si="11"/>
        <v>45658</v>
      </c>
      <c r="F70" t="str">
        <f>"Giorno Festivo"</f>
        <v>Giorno Festivo</v>
      </c>
      <c r="G70" t="str">
        <f>"4509 COMANDO AD ALTRO ENTE - RETRIBUITO (SOLO DESCR.)"</f>
        <v>4509 COMANDO AD ALTRO ENTE - RETRIBUITO (SOLO DESCR.)</v>
      </c>
      <c r="H70" t="s">
        <v>7</v>
      </c>
      <c r="I70" s="2">
        <v>0.25</v>
      </c>
      <c r="J70">
        <f t="shared" si="13"/>
        <v>0</v>
      </c>
    </row>
    <row r="71" spans="1:10" x14ac:dyDescent="0.25">
      <c r="A71" t="s">
        <v>8</v>
      </c>
      <c r="B71">
        <v>1178</v>
      </c>
      <c r="C71" t="str">
        <f>"SARTI SONIA"</f>
        <v>SARTI SONIA</v>
      </c>
      <c r="D71" s="1">
        <v>45959</v>
      </c>
      <c r="E71" s="1">
        <v>45961</v>
      </c>
      <c r="F71" t="str">
        <f>"Assente dal 29/10/2025 al 31/10/2025"</f>
        <v>Assente dal 29/10/2025 al 31/10/2025</v>
      </c>
      <c r="G71" t="str">
        <f>"1000 FERIE"</f>
        <v>1000 FERIE</v>
      </c>
      <c r="H71" t="s">
        <v>7</v>
      </c>
      <c r="I71" s="2">
        <v>0.25</v>
      </c>
      <c r="J71">
        <f t="shared" si="13"/>
        <v>3</v>
      </c>
    </row>
    <row r="72" spans="1:10" x14ac:dyDescent="0.25">
      <c r="A72" t="s">
        <v>8</v>
      </c>
      <c r="B72">
        <v>1178</v>
      </c>
      <c r="C72" t="str">
        <f>"SARTI SONIA"</f>
        <v>SARTI SONIA</v>
      </c>
      <c r="D72" s="1">
        <v>45988</v>
      </c>
      <c r="E72" s="1">
        <f t="shared" si="11"/>
        <v>45988</v>
      </c>
      <c r="F72" t="str">
        <f>"Assente il 27/11/2025"</f>
        <v>Assente il 27/11/2025</v>
      </c>
      <c r="G72" t="str">
        <f>"1000 FERIE"</f>
        <v>1000 FERIE</v>
      </c>
      <c r="H72" t="s">
        <v>7</v>
      </c>
      <c r="I72" s="2">
        <v>0.375</v>
      </c>
      <c r="J72">
        <f t="shared" si="13"/>
        <v>1</v>
      </c>
    </row>
    <row r="73" spans="1:10" x14ac:dyDescent="0.25">
      <c r="A73" t="s">
        <v>8</v>
      </c>
      <c r="B73">
        <v>1178</v>
      </c>
      <c r="C73" t="str">
        <f>"SARTI SONIA"</f>
        <v>SARTI SONIA</v>
      </c>
      <c r="D73" s="1">
        <v>46009</v>
      </c>
      <c r="E73" s="1">
        <f t="shared" si="11"/>
        <v>46009</v>
      </c>
      <c r="F73" t="str">
        <f>"Assente il 18/12/2025"</f>
        <v>Assente il 18/12/2025</v>
      </c>
      <c r="G73" t="str">
        <f>"3015 PERM. DONAZIONE SANGUE/MIDOLLO OSSEO"</f>
        <v>3015 PERM. DONAZIONE SANGUE/MIDOLLO OSSEO</v>
      </c>
      <c r="H73" t="s">
        <v>7</v>
      </c>
      <c r="I73" s="2">
        <v>0.375</v>
      </c>
      <c r="J73">
        <f t="shared" si="13"/>
        <v>1</v>
      </c>
    </row>
    <row r="74" spans="1:10" x14ac:dyDescent="0.25">
      <c r="A74" t="s">
        <v>8</v>
      </c>
      <c r="B74">
        <v>1178</v>
      </c>
      <c r="C74" t="str">
        <f>"SARTI SONIA"</f>
        <v>SARTI SONIA</v>
      </c>
      <c r="D74" s="1">
        <v>46013</v>
      </c>
      <c r="E74" s="1">
        <v>46015</v>
      </c>
      <c r="F74" t="str">
        <f>"Assente dal 22/12/2025 al 24/12/2025"</f>
        <v>Assente dal 22/12/2025 al 24/12/2025</v>
      </c>
      <c r="G74" t="str">
        <f>"1000 FERIE"</f>
        <v>1000 FERIE</v>
      </c>
      <c r="H74" t="s">
        <v>7</v>
      </c>
      <c r="I74" s="2">
        <v>0.25</v>
      </c>
      <c r="J74">
        <f t="shared" si="13"/>
        <v>3</v>
      </c>
    </row>
    <row r="75" spans="1:10" ht="16.5" thickBot="1" x14ac:dyDescent="0.3">
      <c r="A75" s="19" t="s">
        <v>30</v>
      </c>
      <c r="B75" s="20"/>
      <c r="C75" s="20"/>
      <c r="D75" s="20"/>
      <c r="E75" s="20"/>
      <c r="F75" s="20"/>
      <c r="G75" s="20"/>
      <c r="H75" s="20"/>
      <c r="I75" s="21"/>
      <c r="J75" s="7">
        <f>SUM(J55:J74)</f>
        <v>40</v>
      </c>
    </row>
    <row r="76" spans="1:10" x14ac:dyDescent="0.25">
      <c r="D76" s="1"/>
      <c r="E76" s="1"/>
      <c r="I76" s="2"/>
    </row>
    <row r="77" spans="1:10" x14ac:dyDescent="0.25">
      <c r="A77" t="s">
        <v>9</v>
      </c>
      <c r="B77">
        <v>10024</v>
      </c>
      <c r="C77" t="str">
        <f>"AGLIETTI FILIPPO"</f>
        <v>AGLIETTI FILIPPO</v>
      </c>
      <c r="D77" s="1">
        <v>45939</v>
      </c>
      <c r="E77" s="1">
        <f t="shared" ref="E77:E100" si="16">D77</f>
        <v>45939</v>
      </c>
      <c r="F77" t="str">
        <f>"Assente il 09/10/2025"</f>
        <v>Assente il 09/10/2025</v>
      </c>
      <c r="G77" t="str">
        <f>"1000 FERIE"</f>
        <v>1000 FERIE</v>
      </c>
      <c r="H77" t="s">
        <v>7</v>
      </c>
      <c r="I77" s="2">
        <v>0.375</v>
      </c>
      <c r="J77">
        <f t="shared" si="13"/>
        <v>1</v>
      </c>
    </row>
    <row r="78" spans="1:10" x14ac:dyDescent="0.25">
      <c r="A78" t="s">
        <v>9</v>
      </c>
      <c r="B78">
        <v>10024</v>
      </c>
      <c r="C78" t="str">
        <f>"AGLIETTI FILIPPO"</f>
        <v>AGLIETTI FILIPPO</v>
      </c>
      <c r="D78" s="1">
        <v>45964</v>
      </c>
      <c r="E78" s="1">
        <f t="shared" si="16"/>
        <v>45964</v>
      </c>
      <c r="F78" t="str">
        <f>"Assente il 03/11/2025"</f>
        <v>Assente il 03/11/2025</v>
      </c>
      <c r="G78" t="str">
        <f>"1000 FERIE"</f>
        <v>1000 FERIE</v>
      </c>
      <c r="H78" t="s">
        <v>7</v>
      </c>
      <c r="I78" s="2">
        <v>0.25</v>
      </c>
      <c r="J78">
        <f t="shared" si="13"/>
        <v>1</v>
      </c>
    </row>
    <row r="79" spans="1:10" x14ac:dyDescent="0.25">
      <c r="A79" t="s">
        <v>9</v>
      </c>
      <c r="B79">
        <v>10024</v>
      </c>
      <c r="C79" t="str">
        <f>"AGLIETTI FILIPPO"</f>
        <v>AGLIETTI FILIPPO</v>
      </c>
      <c r="D79" s="1">
        <v>45986</v>
      </c>
      <c r="E79" s="1">
        <f t="shared" si="16"/>
        <v>45986</v>
      </c>
      <c r="F79" t="str">
        <f>"Assente il 25/11/2025"</f>
        <v>Assente il 25/11/2025</v>
      </c>
      <c r="G79" t="str">
        <f>"1000 FERIE"</f>
        <v>1000 FERIE</v>
      </c>
      <c r="H79" t="s">
        <v>7</v>
      </c>
      <c r="I79" s="2">
        <v>0.375</v>
      </c>
      <c r="J79">
        <f t="shared" si="13"/>
        <v>1</v>
      </c>
    </row>
    <row r="80" spans="1:10" x14ac:dyDescent="0.25">
      <c r="A80" t="s">
        <v>9</v>
      </c>
      <c r="B80">
        <v>10024</v>
      </c>
      <c r="C80" t="str">
        <f>"AGLIETTI FILIPPO"</f>
        <v>AGLIETTI FILIPPO</v>
      </c>
      <c r="D80" s="1">
        <v>46000</v>
      </c>
      <c r="E80" s="1">
        <f t="shared" si="16"/>
        <v>46000</v>
      </c>
      <c r="F80" t="str">
        <f>"Assente il 09/12/2025"</f>
        <v>Assente il 09/12/2025</v>
      </c>
      <c r="G80" t="str">
        <f>"1000 FERIE"</f>
        <v>1000 FERIE</v>
      </c>
      <c r="H80" t="s">
        <v>7</v>
      </c>
      <c r="I80" s="2">
        <v>0.375</v>
      </c>
      <c r="J80">
        <f t="shared" si="13"/>
        <v>1</v>
      </c>
    </row>
    <row r="81" spans="1:10" x14ac:dyDescent="0.25">
      <c r="A81" t="s">
        <v>9</v>
      </c>
      <c r="B81">
        <v>10024</v>
      </c>
      <c r="C81" t="str">
        <f>"AGLIETTI FILIPPO"</f>
        <v>AGLIETTI FILIPPO</v>
      </c>
      <c r="D81" s="1">
        <v>46020</v>
      </c>
      <c r="E81" s="1">
        <v>46021</v>
      </c>
      <c r="F81" t="str">
        <f>"Assente dal 29/12/2025 al 30/12/2025"</f>
        <v>Assente dal 29/12/2025 al 30/12/2025</v>
      </c>
      <c r="G81" t="str">
        <f>"1500 MALATTIA"</f>
        <v>1500 MALATTIA</v>
      </c>
      <c r="H81" t="s">
        <v>7</v>
      </c>
      <c r="I81" s="2">
        <v>0.25</v>
      </c>
      <c r="J81">
        <f t="shared" si="13"/>
        <v>2</v>
      </c>
    </row>
    <row r="82" spans="1:10" x14ac:dyDescent="0.25">
      <c r="A82" t="s">
        <v>9</v>
      </c>
      <c r="B82">
        <v>11016</v>
      </c>
      <c r="C82" t="str">
        <f t="shared" ref="C82:C87" si="17">"BONDI ARIANNA"</f>
        <v>BONDI ARIANNA</v>
      </c>
      <c r="D82" s="1">
        <v>45933</v>
      </c>
      <c r="E82" s="1">
        <f t="shared" si="16"/>
        <v>45933</v>
      </c>
      <c r="F82" t="str">
        <f>"Assente il 03/10/2025"</f>
        <v>Assente il 03/10/2025</v>
      </c>
      <c r="G82" t="str">
        <f>"4012 SCIOPERO A GG"</f>
        <v>4012 SCIOPERO A GG</v>
      </c>
      <c r="H82" t="s">
        <v>7</v>
      </c>
      <c r="I82" s="2">
        <v>0.25</v>
      </c>
      <c r="J82">
        <f t="shared" si="13"/>
        <v>1</v>
      </c>
    </row>
    <row r="83" spans="1:10" x14ac:dyDescent="0.25">
      <c r="A83" t="s">
        <v>9</v>
      </c>
      <c r="B83">
        <v>11016</v>
      </c>
      <c r="C83" t="str">
        <f t="shared" si="17"/>
        <v>BONDI ARIANNA</v>
      </c>
      <c r="D83" s="1">
        <v>45943</v>
      </c>
      <c r="E83" s="1">
        <f t="shared" si="16"/>
        <v>45943</v>
      </c>
      <c r="F83" t="str">
        <f>"Assente il 13/10/2025"</f>
        <v>Assente il 13/10/2025</v>
      </c>
      <c r="G83" t="str">
        <f>"3019 PERM. RETRIBUITO SEGGI ELETTORALI COMPONENTE"</f>
        <v>3019 PERM. RETRIBUITO SEGGI ELETTORALI COMPONENTE</v>
      </c>
      <c r="H83" t="s">
        <v>7</v>
      </c>
      <c r="I83" s="2">
        <v>0.25</v>
      </c>
      <c r="J83">
        <f t="shared" si="13"/>
        <v>1</v>
      </c>
    </row>
    <row r="84" spans="1:10" x14ac:dyDescent="0.25">
      <c r="A84" t="s">
        <v>9</v>
      </c>
      <c r="B84">
        <v>11016</v>
      </c>
      <c r="C84" t="str">
        <f t="shared" si="17"/>
        <v>BONDI ARIANNA</v>
      </c>
      <c r="D84" s="1">
        <v>45944</v>
      </c>
      <c r="E84" s="1">
        <v>45945</v>
      </c>
      <c r="F84" t="str">
        <f>"Assente dal 14/10/2025 al 15/10/2025"</f>
        <v>Assente dal 14/10/2025 al 15/10/2025</v>
      </c>
      <c r="G84" t="str">
        <f>"5044 RECUPERO SEGGI ELETT. FESTIVITA' NON GODUTE"</f>
        <v>5044 RECUPERO SEGGI ELETT. FESTIVITA' NON GODUTE</v>
      </c>
      <c r="H84" t="s">
        <v>7</v>
      </c>
      <c r="I84" s="2">
        <v>0.375</v>
      </c>
      <c r="J84">
        <f t="shared" si="13"/>
        <v>2</v>
      </c>
    </row>
    <row r="85" spans="1:10" x14ac:dyDescent="0.25">
      <c r="A85" t="s">
        <v>9</v>
      </c>
      <c r="B85">
        <v>11016</v>
      </c>
      <c r="C85" t="str">
        <f t="shared" si="17"/>
        <v>BONDI ARIANNA</v>
      </c>
      <c r="D85" s="1">
        <v>45951</v>
      </c>
      <c r="E85" s="1">
        <v>45953</v>
      </c>
      <c r="F85" t="str">
        <f>"Assente dal 21/10/2025 al 23/10/2025"</f>
        <v>Assente dal 21/10/2025 al 23/10/2025</v>
      </c>
      <c r="G85" t="str">
        <f>"1500 MALATTIA"</f>
        <v>1500 MALATTIA</v>
      </c>
      <c r="H85" t="s">
        <v>7</v>
      </c>
      <c r="I85" s="2">
        <v>0.375</v>
      </c>
      <c r="J85">
        <f t="shared" si="13"/>
        <v>3</v>
      </c>
    </row>
    <row r="86" spans="1:10" x14ac:dyDescent="0.25">
      <c r="A86" t="s">
        <v>9</v>
      </c>
      <c r="B86">
        <v>11016</v>
      </c>
      <c r="C86" t="str">
        <f t="shared" si="17"/>
        <v>BONDI ARIANNA</v>
      </c>
      <c r="D86" s="1">
        <v>46000</v>
      </c>
      <c r="E86" s="1">
        <f t="shared" si="16"/>
        <v>46000</v>
      </c>
      <c r="F86" t="str">
        <f>"Assente il 09/12/2025"</f>
        <v>Assente il 09/12/2025</v>
      </c>
      <c r="G86" t="str">
        <f t="shared" ref="G86:G93" si="18">"1000 FERIE"</f>
        <v>1000 FERIE</v>
      </c>
      <c r="H86" t="s">
        <v>7</v>
      </c>
      <c r="I86" s="2">
        <v>0.375</v>
      </c>
      <c r="J86">
        <f t="shared" si="13"/>
        <v>1</v>
      </c>
    </row>
    <row r="87" spans="1:10" x14ac:dyDescent="0.25">
      <c r="A87" t="s">
        <v>9</v>
      </c>
      <c r="B87">
        <v>11016</v>
      </c>
      <c r="C87" t="str">
        <f t="shared" si="17"/>
        <v>BONDI ARIANNA</v>
      </c>
      <c r="D87" s="1">
        <v>46013</v>
      </c>
      <c r="E87" s="1">
        <v>46015</v>
      </c>
      <c r="F87" t="str">
        <f>"Assente dal 22/12/2025 al 24/12/2025"</f>
        <v>Assente dal 22/12/2025 al 24/12/2025</v>
      </c>
      <c r="G87" t="str">
        <f t="shared" si="18"/>
        <v>1000 FERIE</v>
      </c>
      <c r="H87" t="s">
        <v>7</v>
      </c>
      <c r="I87" s="2">
        <v>0.25</v>
      </c>
      <c r="J87">
        <f t="shared" si="13"/>
        <v>3</v>
      </c>
    </row>
    <row r="88" spans="1:10" x14ac:dyDescent="0.25">
      <c r="A88" t="s">
        <v>9</v>
      </c>
      <c r="B88">
        <v>34</v>
      </c>
      <c r="C88" t="str">
        <f>"CAVACIOCCHI ANGELA"</f>
        <v>CAVACIOCCHI ANGELA</v>
      </c>
      <c r="D88" s="1">
        <v>45986</v>
      </c>
      <c r="E88" s="1">
        <f t="shared" si="16"/>
        <v>45986</v>
      </c>
      <c r="F88" t="str">
        <f>"Assente il 25/11/2025"</f>
        <v>Assente il 25/11/2025</v>
      </c>
      <c r="G88" t="str">
        <f t="shared" si="18"/>
        <v>1000 FERIE</v>
      </c>
      <c r="H88" t="s">
        <v>7</v>
      </c>
      <c r="I88" s="2">
        <v>0.375</v>
      </c>
      <c r="J88">
        <f t="shared" si="13"/>
        <v>1</v>
      </c>
    </row>
    <row r="89" spans="1:10" x14ac:dyDescent="0.25">
      <c r="A89" t="s">
        <v>9</v>
      </c>
      <c r="B89">
        <v>34</v>
      </c>
      <c r="C89" t="str">
        <f>"CAVACIOCCHI ANGELA"</f>
        <v>CAVACIOCCHI ANGELA</v>
      </c>
      <c r="D89" s="1">
        <v>46000</v>
      </c>
      <c r="E89" s="1">
        <f t="shared" si="16"/>
        <v>46000</v>
      </c>
      <c r="F89" t="str">
        <f>"Assente il 09/12/2025"</f>
        <v>Assente il 09/12/2025</v>
      </c>
      <c r="G89" t="str">
        <f t="shared" si="18"/>
        <v>1000 FERIE</v>
      </c>
      <c r="H89" t="s">
        <v>7</v>
      </c>
      <c r="I89" s="2">
        <v>0.375</v>
      </c>
      <c r="J89">
        <f t="shared" si="13"/>
        <v>1</v>
      </c>
    </row>
    <row r="90" spans="1:10" x14ac:dyDescent="0.25">
      <c r="A90" t="s">
        <v>9</v>
      </c>
      <c r="B90">
        <v>34</v>
      </c>
      <c r="C90" t="str">
        <f>"CAVACIOCCHI ANGELA"</f>
        <v>CAVACIOCCHI ANGELA</v>
      </c>
      <c r="D90" s="1">
        <v>46021</v>
      </c>
      <c r="E90" s="1">
        <v>46022</v>
      </c>
      <c r="F90" t="str">
        <f>"Assente dal 30/12/2025 al 05/01/2026"</f>
        <v>Assente dal 30/12/2025 al 05/01/2026</v>
      </c>
      <c r="G90" t="str">
        <f t="shared" si="18"/>
        <v>1000 FERIE</v>
      </c>
      <c r="H90" t="s">
        <v>7</v>
      </c>
      <c r="I90" s="2">
        <v>0.375</v>
      </c>
      <c r="J90">
        <f t="shared" si="13"/>
        <v>2</v>
      </c>
    </row>
    <row r="91" spans="1:10" x14ac:dyDescent="0.25">
      <c r="A91" t="s">
        <v>9</v>
      </c>
      <c r="B91">
        <v>42</v>
      </c>
      <c r="C91" t="str">
        <f>"CECCHETTI MASSIMO"</f>
        <v>CECCHETTI MASSIMO</v>
      </c>
      <c r="D91" s="1">
        <v>45993</v>
      </c>
      <c r="E91" s="1">
        <f t="shared" si="16"/>
        <v>45993</v>
      </c>
      <c r="F91" t="str">
        <f>"Assente il 02/12/2025"</f>
        <v>Assente il 02/12/2025</v>
      </c>
      <c r="G91" t="str">
        <f t="shared" si="18"/>
        <v>1000 FERIE</v>
      </c>
      <c r="H91" t="s">
        <v>7</v>
      </c>
      <c r="I91" s="2">
        <v>0.375</v>
      </c>
      <c r="J91">
        <f t="shared" si="13"/>
        <v>1</v>
      </c>
    </row>
    <row r="92" spans="1:10" x14ac:dyDescent="0.25">
      <c r="A92" t="s">
        <v>9</v>
      </c>
      <c r="B92">
        <v>42</v>
      </c>
      <c r="C92" t="str">
        <f>"CECCHETTI MASSIMO"</f>
        <v>CECCHETTI MASSIMO</v>
      </c>
      <c r="D92" s="1">
        <v>46014</v>
      </c>
      <c r="E92" s="1">
        <f t="shared" si="16"/>
        <v>46014</v>
      </c>
      <c r="F92" t="str">
        <f>"Assente il 23/12/2025"</f>
        <v>Assente il 23/12/2025</v>
      </c>
      <c r="G92" t="str">
        <f t="shared" si="18"/>
        <v>1000 FERIE</v>
      </c>
      <c r="H92" t="s">
        <v>7</v>
      </c>
      <c r="I92" s="2">
        <v>0.375</v>
      </c>
      <c r="J92">
        <f t="shared" si="13"/>
        <v>1</v>
      </c>
    </row>
    <row r="93" spans="1:10" x14ac:dyDescent="0.25">
      <c r="A93" t="s">
        <v>9</v>
      </c>
      <c r="B93">
        <v>11030</v>
      </c>
      <c r="C93" t="str">
        <f>"CIOTOLI MARTA"</f>
        <v>CIOTOLI MARTA</v>
      </c>
      <c r="D93" s="1">
        <v>45964</v>
      </c>
      <c r="E93" s="1">
        <v>45965</v>
      </c>
      <c r="F93" t="str">
        <f>"Assente dal 03/11/2025 al 04/11/2025"</f>
        <v>Assente dal 03/11/2025 al 04/11/2025</v>
      </c>
      <c r="G93" t="str">
        <f t="shared" si="18"/>
        <v>1000 FERIE</v>
      </c>
      <c r="H93" t="s">
        <v>7</v>
      </c>
      <c r="I93" s="2">
        <v>0.25</v>
      </c>
      <c r="J93">
        <f t="shared" si="13"/>
        <v>2</v>
      </c>
    </row>
    <row r="94" spans="1:10" x14ac:dyDescent="0.25">
      <c r="A94" t="s">
        <v>9</v>
      </c>
      <c r="B94">
        <v>11030</v>
      </c>
      <c r="C94" t="str">
        <f>"CIOTOLI MARTA"</f>
        <v>CIOTOLI MARTA</v>
      </c>
      <c r="D94" s="1">
        <v>46020</v>
      </c>
      <c r="E94" s="1">
        <v>46022</v>
      </c>
      <c r="F94" t="str">
        <f>"Assente dal 29/12/2025 al 31/12/2025"</f>
        <v>Assente dal 29/12/2025 al 31/12/2025</v>
      </c>
      <c r="G94" t="str">
        <f>"3007 PERM. RETRIBUITO MOTIVI PERS. FAMIGLIARI INTERA GIORNATA"</f>
        <v>3007 PERM. RETRIBUITO MOTIVI PERS. FAMIGLIARI INTERA GIORNATA</v>
      </c>
      <c r="H94" t="s">
        <v>7</v>
      </c>
      <c r="I94" s="2">
        <v>0.25</v>
      </c>
      <c r="J94">
        <f t="shared" si="13"/>
        <v>3</v>
      </c>
    </row>
    <row r="95" spans="1:10" x14ac:dyDescent="0.25">
      <c r="A95" t="s">
        <v>9</v>
      </c>
      <c r="B95">
        <v>48</v>
      </c>
      <c r="C95" t="str">
        <f>"CRESCIOLI PAOLO"</f>
        <v>CRESCIOLI PAOLO</v>
      </c>
      <c r="D95" s="1">
        <v>45964</v>
      </c>
      <c r="E95" s="1">
        <v>45971</v>
      </c>
      <c r="F95" t="str">
        <f>"Assente dal 03/11/2025 al 10/11/2025"</f>
        <v>Assente dal 03/11/2025 al 10/11/2025</v>
      </c>
      <c r="G95" t="str">
        <f t="shared" ref="G95:G100" si="19">"1000 FERIE"</f>
        <v>1000 FERIE</v>
      </c>
      <c r="H95" t="s">
        <v>7</v>
      </c>
      <c r="I95" s="2">
        <v>0.25</v>
      </c>
      <c r="J95">
        <f t="shared" si="13"/>
        <v>7</v>
      </c>
    </row>
    <row r="96" spans="1:10" x14ac:dyDescent="0.25">
      <c r="A96" t="s">
        <v>9</v>
      </c>
      <c r="B96">
        <v>48</v>
      </c>
      <c r="C96" t="str">
        <f>"CRESCIOLI PAOLO"</f>
        <v>CRESCIOLI PAOLO</v>
      </c>
      <c r="D96" s="1">
        <v>46009</v>
      </c>
      <c r="E96" s="1">
        <f t="shared" si="16"/>
        <v>46009</v>
      </c>
      <c r="F96" t="str">
        <f>"Assente il 18/12/2025"</f>
        <v>Assente il 18/12/2025</v>
      </c>
      <c r="G96" t="str">
        <f t="shared" si="19"/>
        <v>1000 FERIE</v>
      </c>
      <c r="H96" t="s">
        <v>7</v>
      </c>
      <c r="I96" s="2">
        <v>0.375</v>
      </c>
      <c r="J96">
        <f t="shared" si="13"/>
        <v>1</v>
      </c>
    </row>
    <row r="97" spans="1:10" x14ac:dyDescent="0.25">
      <c r="A97" t="s">
        <v>9</v>
      </c>
      <c r="B97">
        <v>105</v>
      </c>
      <c r="C97" t="str">
        <f>"LONGHI ALESSIO"</f>
        <v>LONGHI ALESSIO</v>
      </c>
      <c r="D97" s="1">
        <v>45968</v>
      </c>
      <c r="E97" s="1">
        <f t="shared" si="16"/>
        <v>45968</v>
      </c>
      <c r="F97" t="str">
        <f>"Assente il 07/11/2025"</f>
        <v>Assente il 07/11/2025</v>
      </c>
      <c r="G97" t="str">
        <f t="shared" si="19"/>
        <v>1000 FERIE</v>
      </c>
      <c r="H97" t="s">
        <v>7</v>
      </c>
      <c r="I97" s="2">
        <v>0.25</v>
      </c>
      <c r="J97">
        <f t="shared" si="13"/>
        <v>1</v>
      </c>
    </row>
    <row r="98" spans="1:10" x14ac:dyDescent="0.25">
      <c r="A98" t="s">
        <v>9</v>
      </c>
      <c r="B98">
        <v>137</v>
      </c>
      <c r="C98" t="str">
        <f>"PINZANI PILADE"</f>
        <v>PINZANI PILADE</v>
      </c>
      <c r="D98" s="1">
        <v>45952</v>
      </c>
      <c r="E98" s="1">
        <v>45953</v>
      </c>
      <c r="F98" t="str">
        <f>"Assente dal 22/10/2025 al 23/10/2025"</f>
        <v>Assente dal 22/10/2025 al 23/10/2025</v>
      </c>
      <c r="G98" t="str">
        <f t="shared" si="19"/>
        <v>1000 FERIE</v>
      </c>
      <c r="H98" t="s">
        <v>7</v>
      </c>
      <c r="I98" s="2">
        <v>0.25</v>
      </c>
      <c r="J98">
        <f t="shared" si="13"/>
        <v>2</v>
      </c>
    </row>
    <row r="99" spans="1:10" x14ac:dyDescent="0.25">
      <c r="A99" t="s">
        <v>9</v>
      </c>
      <c r="B99">
        <v>137</v>
      </c>
      <c r="C99" t="str">
        <f>"PINZANI PILADE"</f>
        <v>PINZANI PILADE</v>
      </c>
      <c r="D99" s="1">
        <v>45971</v>
      </c>
      <c r="E99" s="1">
        <f t="shared" si="16"/>
        <v>45971</v>
      </c>
      <c r="F99" t="str">
        <f>"Assente il 10/11/2025"</f>
        <v>Assente il 10/11/2025</v>
      </c>
      <c r="G99" t="str">
        <f t="shared" si="19"/>
        <v>1000 FERIE</v>
      </c>
      <c r="H99" t="s">
        <v>7</v>
      </c>
      <c r="I99" s="2">
        <v>0.25</v>
      </c>
      <c r="J99">
        <f t="shared" si="13"/>
        <v>1</v>
      </c>
    </row>
    <row r="100" spans="1:10" x14ac:dyDescent="0.25">
      <c r="A100" t="s">
        <v>9</v>
      </c>
      <c r="B100">
        <v>137</v>
      </c>
      <c r="C100" t="str">
        <f>"PINZANI PILADE"</f>
        <v>PINZANI PILADE</v>
      </c>
      <c r="D100" s="1">
        <v>46022</v>
      </c>
      <c r="E100" s="1">
        <f t="shared" si="16"/>
        <v>46022</v>
      </c>
      <c r="F100" t="str">
        <f>"Assente il 31/12/2025"</f>
        <v>Assente il 31/12/2025</v>
      </c>
      <c r="G100" t="str">
        <f t="shared" si="19"/>
        <v>1000 FERIE</v>
      </c>
      <c r="H100" t="s">
        <v>7</v>
      </c>
      <c r="I100" s="2">
        <v>0.25</v>
      </c>
      <c r="J100">
        <f t="shared" si="13"/>
        <v>1</v>
      </c>
    </row>
    <row r="101" spans="1:10" ht="16.5" thickBot="1" x14ac:dyDescent="0.3">
      <c r="A101" s="19" t="s">
        <v>31</v>
      </c>
      <c r="B101" s="20"/>
      <c r="C101" s="20"/>
      <c r="D101" s="20"/>
      <c r="E101" s="20"/>
      <c r="F101" s="20"/>
      <c r="G101" s="20"/>
      <c r="H101" s="20"/>
      <c r="I101" s="21"/>
      <c r="J101" s="7">
        <f>SUM(J77:J100)</f>
        <v>41</v>
      </c>
    </row>
  </sheetData>
  <autoFilter ref="A1:J1254" xr:uid="{D9D11D83-0702-4D61-81B0-7064A233827A}"/>
  <sortState xmlns:xlrd2="http://schemas.microsoft.com/office/spreadsheetml/2017/richdata2" ref="A2:J1254">
    <sortCondition ref="A2:A1254"/>
    <sortCondition ref="C2:C1254"/>
  </sortState>
  <mergeCells count="5">
    <mergeCell ref="M4:N4"/>
    <mergeCell ref="A31:I31"/>
    <mergeCell ref="A53:I53"/>
    <mergeCell ref="A75:I75"/>
    <mergeCell ref="A101:I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ED3D-5D02-4F26-A22C-C48C03F68803}">
  <dimension ref="A1:G5"/>
  <sheetViews>
    <sheetView tabSelected="1" workbookViewId="0">
      <selection activeCell="R19" sqref="R19"/>
    </sheetView>
  </sheetViews>
  <sheetFormatPr defaultRowHeight="15" x14ac:dyDescent="0.25"/>
  <cols>
    <col min="3" max="3" width="24.5703125" bestFit="1" customWidth="1"/>
  </cols>
  <sheetData>
    <row r="1" spans="1:7" ht="60" x14ac:dyDescent="0.25">
      <c r="A1" s="12" t="s">
        <v>32</v>
      </c>
      <c r="B1" s="12" t="s">
        <v>33</v>
      </c>
      <c r="C1" s="12" t="s">
        <v>34</v>
      </c>
      <c r="D1" s="12" t="s">
        <v>35</v>
      </c>
      <c r="E1" s="12" t="s">
        <v>36</v>
      </c>
      <c r="F1" s="12" t="s">
        <v>37</v>
      </c>
      <c r="G1" s="12" t="s">
        <v>38</v>
      </c>
    </row>
    <row r="2" spans="1:7" x14ac:dyDescent="0.25">
      <c r="A2" s="13">
        <v>2025</v>
      </c>
      <c r="B2" s="13" t="s">
        <v>43</v>
      </c>
      <c r="C2" s="13" t="s">
        <v>39</v>
      </c>
      <c r="D2" s="13">
        <v>9</v>
      </c>
      <c r="E2" s="14">
        <v>666</v>
      </c>
      <c r="F2" s="15">
        <v>0.79879879879879878</v>
      </c>
      <c r="G2" s="16">
        <v>0.20120120120120119</v>
      </c>
    </row>
    <row r="3" spans="1:7" x14ac:dyDescent="0.25">
      <c r="A3" s="13">
        <v>2025</v>
      </c>
      <c r="B3" s="13" t="s">
        <v>43</v>
      </c>
      <c r="C3" s="13" t="s">
        <v>40</v>
      </c>
      <c r="D3" s="13">
        <v>9</v>
      </c>
      <c r="E3" s="14">
        <v>666</v>
      </c>
      <c r="F3" s="15">
        <v>0.93843843843843844</v>
      </c>
      <c r="G3" s="16">
        <v>6.1561561561561562E-2</v>
      </c>
    </row>
    <row r="4" spans="1:7" x14ac:dyDescent="0.25">
      <c r="A4" s="13">
        <v>2025</v>
      </c>
      <c r="B4" s="13" t="s">
        <v>43</v>
      </c>
      <c r="C4" s="13" t="s">
        <v>41</v>
      </c>
      <c r="D4" s="13">
        <v>5</v>
      </c>
      <c r="E4" s="14">
        <v>370</v>
      </c>
      <c r="F4" s="15">
        <v>0.89189189189189189</v>
      </c>
      <c r="G4" s="16">
        <v>0.10810810810810811</v>
      </c>
    </row>
    <row r="5" spans="1:7" x14ac:dyDescent="0.25">
      <c r="A5" s="13">
        <v>2025</v>
      </c>
      <c r="B5" s="13" t="s">
        <v>43</v>
      </c>
      <c r="C5" s="13" t="s">
        <v>42</v>
      </c>
      <c r="D5" s="13">
        <v>4</v>
      </c>
      <c r="E5" s="14">
        <v>296</v>
      </c>
      <c r="F5" s="15">
        <v>0.91891891891891886</v>
      </c>
      <c r="G5" s="16">
        <v>8.1081081081081086E-2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Estrazione Presenti Assenti Val</vt:lpstr>
      <vt:lpstr>4 TRIM 2026</vt:lpstr>
      <vt:lpstr>pubblicazione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Garuglieri</dc:creator>
  <cp:lastModifiedBy>Elisa Garuglieri</cp:lastModifiedBy>
  <dcterms:created xsi:type="dcterms:W3CDTF">2026-06-03T12:33:07Z</dcterms:created>
  <dcterms:modified xsi:type="dcterms:W3CDTF">2026-06-03T13:02:01Z</dcterms:modified>
</cp:coreProperties>
</file>